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6700" yWindow="800" windowWidth="37220" windowHeight="20360" tabRatio="798" activeTab="0"/>
  </bookViews>
  <sheets>
    <sheet name="Index" sheetId="1" r:id="rId1"/>
    <sheet name="Tab. 001" sheetId="2" r:id="rId2"/>
    <sheet name="Tab. 002" sheetId="3" r:id="rId3"/>
    <sheet name="Tab. 003" sheetId="4" r:id="rId4"/>
    <sheet name="Tab. 004" sheetId="5" r:id="rId5"/>
    <sheet name="Tab. 005" sheetId="6" r:id="rId6"/>
    <sheet name="Tab. 006" sheetId="7" r:id="rId7"/>
    <sheet name="Tab. 007" sheetId="8" r:id="rId8"/>
    <sheet name="Tab. 008" sheetId="9" r:id="rId9"/>
    <sheet name="Tab. 009" sheetId="10" r:id="rId10"/>
    <sheet name="Tab. 010" sheetId="11" r:id="rId11"/>
    <sheet name="Tab. 011" sheetId="12" r:id="rId12"/>
    <sheet name="Tab. 012" sheetId="13" r:id="rId13"/>
    <sheet name="Tab. 013" sheetId="14" r:id="rId14"/>
    <sheet name="Tab. 014" sheetId="15" r:id="rId15"/>
    <sheet name="Tab. 015" sheetId="16" r:id="rId16"/>
    <sheet name="Tab. 016" sheetId="17" r:id="rId17"/>
    <sheet name="Tab. 018" sheetId="18" r:id="rId18"/>
    <sheet name="Tab. 019" sheetId="19" r:id="rId19"/>
    <sheet name="Tab. 020" sheetId="20" r:id="rId20"/>
    <sheet name="Tab. 021" sheetId="21" r:id="rId21"/>
    <sheet name="Tab. 022" sheetId="22" r:id="rId22"/>
    <sheet name="Tab. 023" sheetId="23" r:id="rId23"/>
    <sheet name="Tab. 024" sheetId="24" r:id="rId24"/>
    <sheet name="Tab. 025" sheetId="25" r:id="rId25"/>
    <sheet name="Tab. 026" sheetId="26" r:id="rId26"/>
    <sheet name="Tab. 027" sheetId="27" r:id="rId27"/>
    <sheet name="Tab. 028" sheetId="28" r:id="rId28"/>
    <sheet name="Tab. 029" sheetId="29" r:id="rId29"/>
    <sheet name="Tab. 030" sheetId="30" r:id="rId30"/>
    <sheet name="Tab. 031" sheetId="31" r:id="rId31"/>
    <sheet name="Tab. 032" sheetId="32" r:id="rId32"/>
    <sheet name="Tab. 033" sheetId="33" r:id="rId33"/>
    <sheet name="Tab. 034" sheetId="34" r:id="rId34"/>
    <sheet name="Tab. 035" sheetId="35" r:id="rId35"/>
    <sheet name="Tab. 036" sheetId="36" r:id="rId36"/>
    <sheet name="Tab. 037" sheetId="37" r:id="rId37"/>
    <sheet name="Tab. 038" sheetId="38" r:id="rId38"/>
    <sheet name="Tab. 039" sheetId="39" r:id="rId39"/>
    <sheet name="Tab. 040" sheetId="40" r:id="rId40"/>
    <sheet name="Tab. 041" sheetId="41" r:id="rId41"/>
    <sheet name="Tab. 042" sheetId="42" r:id="rId42"/>
    <sheet name="Tab. 043" sheetId="43" r:id="rId43"/>
    <sheet name="Tab. 044" sheetId="44" r:id="rId44"/>
  </sheets>
  <definedNames/>
  <calcPr fullCalcOnLoad="1"/>
</workbook>
</file>

<file path=xl/sharedStrings.xml><?xml version="1.0" encoding="utf-8"?>
<sst xmlns="http://schemas.openxmlformats.org/spreadsheetml/2006/main" count="1046" uniqueCount="570">
  <si>
    <t>in Mio. €</t>
  </si>
  <si>
    <t>Umsatzerlöse</t>
  </si>
  <si>
    <t>Andere aktivierte Eigenleistungen</t>
  </si>
  <si>
    <t>Sonstige betriebliche Erträge</t>
  </si>
  <si>
    <t>Materialaufwand</t>
  </si>
  <si>
    <t>Rohergebnis</t>
  </si>
  <si>
    <t>Personalaufwand</t>
  </si>
  <si>
    <t>Abschreibungen auf immaterielle Vermögenswerte und Sachanlagen</t>
  </si>
  <si>
    <t>Sonstige betriebliche Aufwendungen</t>
  </si>
  <si>
    <t>Betriebsergebnis (EBIT)</t>
  </si>
  <si>
    <t>Ergebnis vor Ertragsteuern (EBT)</t>
  </si>
  <si>
    <t>Steuern vom Einkommen und vom Ertrag</t>
  </si>
  <si>
    <t>Konzernergebnis</t>
  </si>
  <si>
    <t xml:space="preserve">  </t>
  </si>
  <si>
    <t>Anlagevermögen</t>
  </si>
  <si>
    <t>Vorräte</t>
  </si>
  <si>
    <t>Forderungen aus Lieferungen und Leistungen</t>
  </si>
  <si>
    <t>Sonstige Forderungen und Vermögensgegenstände</t>
  </si>
  <si>
    <t>– Verbindlichkeiten aus Lieferungen und Leistungen</t>
  </si>
  <si>
    <t>Eingesetztes Kapital (Capital Employed) zum Stichtag</t>
  </si>
  <si>
    <t>Finanzergebnis</t>
  </si>
  <si>
    <t>Rendite auf das eingesetzte Kapital (operativer ROCE)</t>
  </si>
  <si>
    <t xml:space="preserve"> </t>
  </si>
  <si>
    <t>Gewährte Zuwendungen</t>
  </si>
  <si>
    <t>Zufluss</t>
  </si>
  <si>
    <t>Kennzahlen zur Aurubis-Aktie</t>
  </si>
  <si>
    <t>Informationen zur Aktie</t>
  </si>
  <si>
    <t>Aufteilung Umsatzerlöse</t>
  </si>
  <si>
    <t>Überleitung der Konzernbilanz</t>
  </si>
  <si>
    <t>Bilanzstruktur des Konzerns</t>
  </si>
  <si>
    <t>Netto-Finanzverbindlichkeiten im Konzern</t>
  </si>
  <si>
    <t>Bilanzstruktur der Aurubis AG</t>
  </si>
  <si>
    <t>Konzern-Kapitalflussrechnung</t>
  </si>
  <si>
    <t>Konzern-Eigenkapitalveränderungsrechnung</t>
  </si>
  <si>
    <t>Veränderung des Bestands an fertigen und unfertigen Erzeugnissen</t>
  </si>
  <si>
    <t>Langfristige Forderungen und sonstige Vermögenswerte</t>
  </si>
  <si>
    <t>Kurzfristige Forderungen und sonstige Vermögenswerte</t>
  </si>
  <si>
    <t>– Rückstellungen und sonstige Verbindlichkeiten</t>
  </si>
  <si>
    <t>Ergebnis aus At Equity bewerteten Anteilen</t>
  </si>
  <si>
    <t>Zinserträge</t>
  </si>
  <si>
    <t>Zinsaufwendungen</t>
  </si>
  <si>
    <t>Übrige finanzielle Aufwendungen</t>
  </si>
  <si>
    <t xml:space="preserve">Konzernergebnis </t>
  </si>
  <si>
    <t>in %</t>
  </si>
  <si>
    <t xml:space="preserve">Materialaufwand </t>
  </si>
  <si>
    <t xml:space="preserve">Rohergebnis </t>
  </si>
  <si>
    <t xml:space="preserve">Personalaufwand </t>
  </si>
  <si>
    <t xml:space="preserve">Betriebsergebnis (EBIT) </t>
  </si>
  <si>
    <t xml:space="preserve">Ertragsteuern </t>
  </si>
  <si>
    <t>AKTIVA</t>
  </si>
  <si>
    <t>Latente Steuern</t>
  </si>
  <si>
    <t xml:space="preserve">Summe Aktiva </t>
  </si>
  <si>
    <t>PASSIVA</t>
  </si>
  <si>
    <t>Eigenkapital</t>
  </si>
  <si>
    <t>Langfristige Rückstellungen</t>
  </si>
  <si>
    <t>Langfristige Verbindlichkeiten</t>
  </si>
  <si>
    <t>Kurzfristige Verbindlichkeiten</t>
  </si>
  <si>
    <t xml:space="preserve">Summe Passiva </t>
  </si>
  <si>
    <t>Forderungen etc.</t>
  </si>
  <si>
    <t>Rückstellungen</t>
  </si>
  <si>
    <t>Verbindlichkeiten</t>
  </si>
  <si>
    <t>Finanzverbindlichkeiten</t>
  </si>
  <si>
    <t xml:space="preserve">Finanzergebnis </t>
  </si>
  <si>
    <t xml:space="preserve">Steuern </t>
  </si>
  <si>
    <t xml:space="preserve">Jahresüberschuss </t>
  </si>
  <si>
    <t xml:space="preserve">mittel </t>
  </si>
  <si>
    <t>in T€</t>
  </si>
  <si>
    <t>Anhang-Nr.</t>
  </si>
  <si>
    <t>Übrige finanzielle Erträge</t>
  </si>
  <si>
    <t>Auf Aktionäre der Aurubis AG entfallendes Konzernergebnis</t>
  </si>
  <si>
    <t>Unverwässertes Ergebnis je Aktie (in €)</t>
  </si>
  <si>
    <t>Verwässertes Ergebnis je Aktie (in €)</t>
  </si>
  <si>
    <t>Marktbewertung von Cashflow-Sicherungen</t>
  </si>
  <si>
    <t>Marktbewertung von Finanzinvestitionen</t>
  </si>
  <si>
    <t>Veränderungen aus der Währungsumrechnung</t>
  </si>
  <si>
    <t>Ertragsteuern</t>
  </si>
  <si>
    <t>Sonstiges Ergebnis</t>
  </si>
  <si>
    <t>Immaterielle Vermögenswerte</t>
  </si>
  <si>
    <t>Sachanlagen</t>
  </si>
  <si>
    <t>Finanzanlagen</t>
  </si>
  <si>
    <t>At Equity bewertete Anteile</t>
  </si>
  <si>
    <t xml:space="preserve">Latente Steuern </t>
  </si>
  <si>
    <t>Sonstige langfristige nicht finanzielle Vermögenswerte</t>
  </si>
  <si>
    <t>Langfristige Vermögenswerte</t>
  </si>
  <si>
    <t>Sonstige kurzfristige nicht finanzielle Vermögenswerte</t>
  </si>
  <si>
    <t>Kurzfristige Vermögenswerte</t>
  </si>
  <si>
    <t>Summe Aktiva</t>
  </si>
  <si>
    <t>Ergebnis vor Ertragsteuern</t>
  </si>
  <si>
    <t>Abschreibungen auf Vermögenswerte des Anlagevermögens</t>
  </si>
  <si>
    <t>Veränderung der Wertberichtigungen auf Forderungen und sonstige Vermögenswerte</t>
  </si>
  <si>
    <t>Veränderung langfristiger Rückstellungen</t>
  </si>
  <si>
    <t>Ergebnis aus dem Abgang von Anlagevermögen</t>
  </si>
  <si>
    <t>Bewertung von Derivaten</t>
  </si>
  <si>
    <t>Ein-/Auszahlungen für Ertragsteuern</t>
  </si>
  <si>
    <t>Veränderung der Forderungen und sonstigen Vermögenswerte</t>
  </si>
  <si>
    <t>Veränderung der Vorräte (inkl. Bewertungseffekte)</t>
  </si>
  <si>
    <t>Veränderung kurzfristiger Rückstellungen</t>
  </si>
  <si>
    <t>Veränderung der Verbindlichkeiten (ohne Finanzschulden)</t>
  </si>
  <si>
    <t>Auszahlungen für Investitionen in das Anlagevermögen</t>
  </si>
  <si>
    <t>Einzahlungen aus dem Verkauf von Anlagevermögen</t>
  </si>
  <si>
    <t>Zinseinzahlungen</t>
  </si>
  <si>
    <t>Erhaltene Dividenden</t>
  </si>
  <si>
    <t>Mittelabfluss aus Investitionstätigkeit</t>
  </si>
  <si>
    <t>Einzahlungen aus der Aufnahme von Finanzverbindlichkeiten</t>
  </si>
  <si>
    <t>Auszahlungen aus der Tilgung von Anleihen und Finanzverbindlichkeiten</t>
  </si>
  <si>
    <t>Zinsauszahlungen</t>
  </si>
  <si>
    <t>Dividendenzahlungen</t>
  </si>
  <si>
    <t>Veränderung der Zahlungsmittel</t>
  </si>
  <si>
    <t>Veränderungen aus Wechselkursänderungen</t>
  </si>
  <si>
    <t>Gezeichnetes Kapital</t>
  </si>
  <si>
    <t>Kapitalrücklage</t>
  </si>
  <si>
    <t>Nicht beherrschende Anteile</t>
  </si>
  <si>
    <t>Summe 
Eigen-
kapital</t>
  </si>
  <si>
    <t>Dividendenzahlung</t>
  </si>
  <si>
    <t>Konzernbilanz Aktiva</t>
  </si>
  <si>
    <t>Konzernbilanz Passiva</t>
  </si>
  <si>
    <t>Kumuliertes sonstiges Ergebnis</t>
  </si>
  <si>
    <t>Eigenkapital der Aktionäre der Aurubis AG</t>
  </si>
  <si>
    <t>Sonstige langfristige Rückstellungen</t>
  </si>
  <si>
    <t>Kurzfristige Finanzverbindlichkeiten</t>
  </si>
  <si>
    <t>Verbindlichkeiten aus Lieferungen und Leistungen</t>
  </si>
  <si>
    <t>Verbindlichkeiten aus Ertragsteuern</t>
  </si>
  <si>
    <t>Sonstige kurzfristige nicht finanzielle Verbindlichkeiten</t>
  </si>
  <si>
    <t>Summe Passiva</t>
  </si>
  <si>
    <t>Auf nicht beherrschende Anteile entfallendes Konzernergebnis</t>
  </si>
  <si>
    <t>Summe</t>
  </si>
  <si>
    <t>Kurzfristige Schulden</t>
  </si>
  <si>
    <t>Zahlungsmittel und Zahlungsmitteläquivalente</t>
  </si>
  <si>
    <t>Sonstige kurzfristige finanzielle Verbindlichkeiten</t>
  </si>
  <si>
    <t>Langfristige nicht finanzielle Verbindlichkeiten</t>
  </si>
  <si>
    <t>in €</t>
  </si>
  <si>
    <t>Dr. Stefan Boel</t>
  </si>
  <si>
    <t>Dr. Bernd Drouven</t>
  </si>
  <si>
    <t>Einjährige 
variable 
Vergütung</t>
  </si>
  <si>
    <t>Mehrjährige
variable
Vergütung</t>
  </si>
  <si>
    <t>Neben-
leistungen</t>
  </si>
  <si>
    <t>Gesamt-
vergütung</t>
  </si>
  <si>
    <t>Sitzungsgeld</t>
  </si>
  <si>
    <t>Insgesamt</t>
  </si>
  <si>
    <t>Vergütung für 
Ausschuss-
tätigkeit</t>
  </si>
  <si>
    <t xml:space="preserve">in € </t>
  </si>
  <si>
    <t xml:space="preserve">in Mio. € </t>
  </si>
  <si>
    <t xml:space="preserve">in Tsd. Stück </t>
  </si>
  <si>
    <t xml:space="preserve">in % </t>
  </si>
  <si>
    <t xml:space="preserve">KGV am Geschäftsjahresende operativ </t>
  </si>
  <si>
    <t xml:space="preserve">DE 000 67 66 504 </t>
  </si>
  <si>
    <t xml:space="preserve">MDAX </t>
  </si>
  <si>
    <t xml:space="preserve">Prime Standard </t>
  </si>
  <si>
    <t xml:space="preserve">NDA </t>
  </si>
  <si>
    <t xml:space="preserve">NAFG </t>
  </si>
  <si>
    <t xml:space="preserve">NDA_GR </t>
  </si>
  <si>
    <t xml:space="preserve">Burkhard Becker </t>
  </si>
  <si>
    <t xml:space="preserve">Rolf Schwertz </t>
  </si>
  <si>
    <t xml:space="preserve">Dr.-Ing. Ernst J. Wortberg </t>
  </si>
  <si>
    <t>Feste 
Vergütung</t>
  </si>
  <si>
    <t>Gesamt-
summe</t>
  </si>
  <si>
    <t>Gezeichne-
tes Kapital</t>
  </si>
  <si>
    <t>Kapital-
rücklage</t>
  </si>
  <si>
    <t>Markt-
bewertung
von
Cashflow-
Sicherun-
gen</t>
  </si>
  <si>
    <t>Markt-
bewertung
von
Finanz-
investi-
tionen</t>
  </si>
  <si>
    <t>Währungs-
ände-
rungen</t>
  </si>
  <si>
    <t>Ertrag-
steuern</t>
  </si>
  <si>
    <t>Anteile der 
Aktionäre
der
Aurubis AG</t>
  </si>
  <si>
    <t>Nicht
beherr-
schende
Anteile</t>
  </si>
  <si>
    <t>in €
Name</t>
  </si>
  <si>
    <t>Vorstandsvorsitzender</t>
  </si>
  <si>
    <t>Jürgen Schachler</t>
  </si>
  <si>
    <t>Vorstand</t>
  </si>
  <si>
    <t xml:space="preserve">Renate Hold-Yilmaz </t>
  </si>
  <si>
    <t>Jan Koltze</t>
  </si>
  <si>
    <t xml:space="preserve">Dr. Sandra Reich </t>
  </si>
  <si>
    <t>Ralf Winterfeldt</t>
  </si>
  <si>
    <t>Ergebnis vor Ertragsteuern und Finanzergebnis (EBIT)</t>
  </si>
  <si>
    <t xml:space="preserve">Abschreibungen auf immaterielle Vermögenswerte und Sachanlagen </t>
  </si>
  <si>
    <t>Kurzfristige Rückstellungen</t>
  </si>
  <si>
    <t>Langfristige Verbindlichkeiten gegenüber Kreditinstituten</t>
  </si>
  <si>
    <t>Langfristige Verbindlichkeiten aus Finanzierungsleasing</t>
  </si>
  <si>
    <t>Langfristige Finanzverbindlichkeiten</t>
  </si>
  <si>
    <t>Kurzfristige Verbindlichkeiten gegenüber Kreditinstituten</t>
  </si>
  <si>
    <t>Kurzfristige Verbindlichkeiten aus Finanzierungsleasing</t>
  </si>
  <si>
    <t>Finanzkennzahlen des Konzerns operativ</t>
  </si>
  <si>
    <t xml:space="preserve">     </t>
  </si>
  <si>
    <t>Potenzieller Ergebniseffekt</t>
  </si>
  <si>
    <t>Veränderung
operatives EBT</t>
  </si>
  <si>
    <t>auf Vorjahresniveau</t>
  </si>
  <si>
    <t>leicht</t>
  </si>
  <si>
    <t>deutlich</t>
  </si>
  <si>
    <t>Neubewertung der Nettoschuld von leistungsorientierten Verpflichtungen</t>
  </si>
  <si>
    <t>Als Finanzinvestitionen gehaltene Immobilien</t>
  </si>
  <si>
    <t>Langfristige finanzielle Vermögenswerte</t>
  </si>
  <si>
    <t>Sonstige kurzfristige finanzielle Vermögenswerte</t>
  </si>
  <si>
    <t>Sonstige langfristige finanzielle Verbindlichkeiten</t>
  </si>
  <si>
    <t>Langfristige Schulden</t>
  </si>
  <si>
    <t>Sonstiges nicht zahlungswirksames Ergebnis</t>
  </si>
  <si>
    <t>Zahlungsmittel und Zahlungsmitteläquivalente am Anfang der Periode</t>
  </si>
  <si>
    <t>Zahlungsmittel und Zahlungsmitteläquivalente am Ende der Periode</t>
  </si>
  <si>
    <t xml:space="preserve">davon </t>
  </si>
  <si>
    <t>sonstiges Ergebnis</t>
  </si>
  <si>
    <t>Stand am 30.09.2016</t>
  </si>
  <si>
    <t>Rendite auf das eingesetzte Kapital (ROCE) operativ</t>
  </si>
  <si>
    <t>Konzern-Gewinn- und Verlustrechnung</t>
  </si>
  <si>
    <t>Entwicklung der Finanzverbindlichkeiten</t>
  </si>
  <si>
    <t>Finanzkalender</t>
  </si>
  <si>
    <t xml:space="preserve">2016/17 </t>
  </si>
  <si>
    <t xml:space="preserve">International Securities Identification Number (ISIN) </t>
  </si>
  <si>
    <t xml:space="preserve">Börsensegment </t>
  </si>
  <si>
    <t xml:space="preserve">Handelsplätze </t>
  </si>
  <si>
    <t xml:space="preserve">Marktsegment </t>
  </si>
  <si>
    <t xml:space="preserve">Emissionskurs </t>
  </si>
  <si>
    <t xml:space="preserve">Durchschnittlicher Umsatz pro Tag </t>
  </si>
  <si>
    <t xml:space="preserve">Börsenkürzel </t>
  </si>
  <si>
    <t xml:space="preserve">Reuters-Kürzel </t>
  </si>
  <si>
    <t xml:space="preserve">Bloomberg-Kürzel </t>
  </si>
  <si>
    <t>30.09.2017</t>
  </si>
  <si>
    <t>Anlagevermögen ohne Finanzanlagen und At Equity bewertete Anteile</t>
  </si>
  <si>
    <t>± 0 bis 1,0</t>
  </si>
  <si>
    <t>± 1,1 bis 4,0</t>
  </si>
  <si>
    <t>&gt; ± 4,0</t>
  </si>
  <si>
    <t>Qualifiziert komparative Prognose laut Aurubis-Definition für den operativen ROCE</t>
  </si>
  <si>
    <t>Qualifiziert komparative Prognose laut Aurubis-Definition für den operativen EBT</t>
  </si>
  <si>
    <t>± 0 bis 5,0 %</t>
  </si>
  <si>
    <t>moderat</t>
  </si>
  <si>
    <t>± 5,1 bis 15,0 %</t>
  </si>
  <si>
    <t>&gt; ± 15,0 %</t>
  </si>
  <si>
    <t xml:space="preserve">Anwesenheit </t>
  </si>
  <si>
    <t xml:space="preserve">Sitzungs-
anwesenheit </t>
  </si>
  <si>
    <t xml:space="preserve">Aufsichtsratsplenum </t>
  </si>
  <si>
    <t xml:space="preserve">Personalausschuss </t>
  </si>
  <si>
    <t xml:space="preserve">Prüfungsausschuss (Audit Committee) </t>
  </si>
  <si>
    <t xml:space="preserve">2 Sitzungen </t>
  </si>
  <si>
    <t xml:space="preserve">Technikausschuss </t>
  </si>
  <si>
    <t xml:space="preserve">Prof. Dr.-Ing. Heinz Jörg Fuhrmann </t>
  </si>
  <si>
    <t xml:space="preserve">Vermittlungsausschuss </t>
  </si>
  <si>
    <t xml:space="preserve">tagte im Geschäftsjahr nicht </t>
  </si>
  <si>
    <t>12 Monate
2016/17</t>
  </si>
  <si>
    <t>Positionen, die nicht in den Gewinn/Verlust reklassifizierbar sind</t>
  </si>
  <si>
    <t>Konzern-Gesamtergebnis</t>
  </si>
  <si>
    <t>Erwirtschaftetes Konzern-Eigenkapital</t>
  </si>
  <si>
    <t>Rückstellungen für Pensionen und ähnliche Verpflichtungen</t>
  </si>
  <si>
    <t>Aufwendungen und Erträge aus dem Finanzergebnis</t>
  </si>
  <si>
    <t>Mittelzufluss aus betrieblicher Geschäftstätigkeit (Netto-Cashflow)</t>
  </si>
  <si>
    <t>Mittelabfluss aus Finanzierungstätigkeit</t>
  </si>
  <si>
    <t>Stand am 30.09.2017</t>
  </si>
  <si>
    <t>Überleitung der Konzern-Gewinn- und Verlustrechnung</t>
  </si>
  <si>
    <t>Gewinn- und Verlustrechnung</t>
  </si>
  <si>
    <t>Konzern-Gesamtergebnisrechnung</t>
  </si>
  <si>
    <t>Auf Aktionäre der Aurubis AG entfallendes Konzern-Gesamtergebnis</t>
  </si>
  <si>
    <t>Auf nicht beherrschende Anteile entfallendes Konzern-Gesamtergebnis</t>
  </si>
  <si>
    <t>Erwirt-
schaftetes
Konzern-
Eigen-
kapital</t>
  </si>
  <si>
    <t>Prof. Dr. Fritz Vahrenholt</t>
  </si>
  <si>
    <t>Dr.-Ing. Ernst J. Wortberg</t>
  </si>
  <si>
    <t>Dr.-Ing. Joachim Faubel</t>
  </si>
  <si>
    <t>Dr. med. Dipl.-Chem. Thomas Schultek</t>
  </si>
  <si>
    <t>Individualisierte Offenlegung der Sitzungsteilnahme bis 01.03.2018</t>
  </si>
  <si>
    <t>Vergütung des Aufsichtsrats für das Geschäftsjahr 2017/18</t>
  </si>
  <si>
    <t>Übersicht wesentlicher Themen</t>
  </si>
  <si>
    <t>Mitarbeiterstruktur im Aurubis-Konzern (GJ 2017/18 zum Stichtag 30.09.2018)</t>
  </si>
  <si>
    <t>Mitarbeiterfluktuation im Aurubis-Konzern (GJ 2017/18 zum Stichtag 30.09.2018)</t>
  </si>
  <si>
    <t>Kennzahlen Aus- und Weiterbildung GJ 2017/18</t>
  </si>
  <si>
    <t>Kennzahlen Arbeitssicherheit und Gesundheitsschutz</t>
  </si>
  <si>
    <t>Absolute CO2-Emissionen in 1.000 t CO2 an den Aurubis-Produktionsstandorten</t>
  </si>
  <si>
    <t>Standorte mit zertifizierten Managementsystemen</t>
  </si>
  <si>
    <t>Spezifische Emissionen bei der Kupfererzeugung im Aurubis-Konzern (in g/t erzeugten Kupfers)</t>
  </si>
  <si>
    <t>Aurubis AG Geschäftsbericht 2017/18</t>
  </si>
  <si>
    <t>Analysten-Coverage 2017/18</t>
  </si>
  <si>
    <t>Verkaufsmengen anderer Metalle</t>
  </si>
  <si>
    <t>5-Jahres-Übersicht</t>
  </si>
  <si>
    <t>Kennzahlen Segment Metal Refining &amp; Processing</t>
  </si>
  <si>
    <t>Kennzahlen Segment Flat Rolled Products</t>
  </si>
  <si>
    <t>Individualisierte Offenlegung der Sitzungsteilnahme ab 01.03.2018</t>
  </si>
  <si>
    <t>Anzahl der Aktien am Geschäftsjahresende</t>
  </si>
  <si>
    <t>Dividende bzw. Dividendenvorschlag</t>
  </si>
  <si>
    <t>Dividendenrendite</t>
  </si>
  <si>
    <t>Ergebnis je Aktie operativ</t>
  </si>
  <si>
    <t>1 Xetra-Angaben.
2 Werte „operativ“ bereinigt um Bewertungsergebnisse aus der Anwendung der Durchschnittsmethode nach IAS 2 und um kupferpreisbedingte Bewertungseffekte auf Vorratsbestände sowie um Effekte aus Kaufpreisallokationen i. W. auf Sachanlagevermögen ab dem Geschäftsjahr 2010/11.
3 Im Geschäftsjahr 2016/17 wurde die Definition der Ausschüttungsquote im Vergleich zum Vorjahr geändert. Die neue Basis ist das operative Konzernergebnis und nicht mehr der Bilanzgewinn der Aurubis AG.</t>
  </si>
  <si>
    <r>
      <t>Schlusskurs am Geschäftsjahresende</t>
    </r>
    <r>
      <rPr>
        <vertAlign val="superscript"/>
        <sz val="12"/>
        <rFont val="Arial"/>
        <family val="0"/>
      </rPr>
      <t xml:space="preserve"> 1</t>
    </r>
  </si>
  <si>
    <r>
      <t>Jahreshöchstkurs (Schlusskurs)</t>
    </r>
    <r>
      <rPr>
        <vertAlign val="superscript"/>
        <sz val="12"/>
        <rFont val="Arial"/>
        <family val="0"/>
      </rPr>
      <t xml:space="preserve"> 1</t>
    </r>
  </si>
  <si>
    <r>
      <t>Jahrestiefstkurs (Schlusskurs)</t>
    </r>
    <r>
      <rPr>
        <vertAlign val="superscript"/>
        <sz val="12"/>
        <rFont val="Arial"/>
        <family val="0"/>
      </rPr>
      <t xml:space="preserve"> 1</t>
    </r>
  </si>
  <si>
    <r>
      <t>Marktkapitalisierung am Geschäftsjahresende</t>
    </r>
    <r>
      <rPr>
        <vertAlign val="superscript"/>
        <sz val="12"/>
        <rFont val="Arial"/>
        <family val="0"/>
      </rPr>
      <t xml:space="preserve"> 1</t>
    </r>
  </si>
  <si>
    <r>
      <t>Ausschüttungsquote</t>
    </r>
    <r>
      <rPr>
        <vertAlign val="superscript"/>
        <sz val="12"/>
        <rFont val="Arial"/>
        <family val="0"/>
      </rPr>
      <t xml:space="preserve"> 3</t>
    </r>
  </si>
  <si>
    <r>
      <t>2017/18</t>
    </r>
    <r>
      <rPr>
        <b/>
        <vertAlign val="superscript"/>
        <sz val="12"/>
        <color indexed="30"/>
        <rFont val="Arial"/>
        <family val="0"/>
      </rPr>
      <t xml:space="preserve"> 2</t>
    </r>
  </si>
  <si>
    <r>
      <t>2016/17</t>
    </r>
    <r>
      <rPr>
        <vertAlign val="superscript"/>
        <sz val="12"/>
        <rFont val="Arial"/>
        <family val="0"/>
      </rPr>
      <t xml:space="preserve"> 2</t>
    </r>
  </si>
  <si>
    <r>
      <t>2015/16</t>
    </r>
    <r>
      <rPr>
        <vertAlign val="superscript"/>
        <sz val="12"/>
        <rFont val="Arial"/>
        <family val="0"/>
      </rPr>
      <t xml:space="preserve"> 2</t>
    </r>
  </si>
  <si>
    <r>
      <t>2014/15</t>
    </r>
    <r>
      <rPr>
        <vertAlign val="superscript"/>
        <sz val="12"/>
        <rFont val="Arial"/>
        <family val="0"/>
      </rPr>
      <t xml:space="preserve"> 2</t>
    </r>
  </si>
  <si>
    <r>
      <t>2013/14</t>
    </r>
    <r>
      <rPr>
        <vertAlign val="superscript"/>
        <sz val="12"/>
        <rFont val="Arial"/>
        <family val="0"/>
      </rPr>
      <t xml:space="preserve"> 2</t>
    </r>
  </si>
  <si>
    <t>Wertpapierkennnummer</t>
  </si>
  <si>
    <t xml:space="preserve">217.736 Aktien im Xetra-Handel </t>
  </si>
  <si>
    <t>Baader Bank</t>
  </si>
  <si>
    <t>Christian Obst</t>
  </si>
  <si>
    <t>Bankhaus Lampe</t>
  </si>
  <si>
    <t>Marc Gabriel</t>
  </si>
  <si>
    <t>Bank of America/Merrill Lynch</t>
  </si>
  <si>
    <t>Jason Fairclough</t>
  </si>
  <si>
    <t>Commerzbank</t>
  </si>
  <si>
    <t>Ingo-Martin Schachel</t>
  </si>
  <si>
    <t>DZ Bank</t>
  </si>
  <si>
    <t>Dirk Schlamp</t>
  </si>
  <si>
    <t>Exane BNP Paribas</t>
  </si>
  <si>
    <t>Jatinder Goel</t>
  </si>
  <si>
    <t>Goldman Sachs</t>
  </si>
  <si>
    <t>Eugene King</t>
  </si>
  <si>
    <t>Hauck &amp; Aufhäuser</t>
  </si>
  <si>
    <t>Henning Breiter</t>
  </si>
  <si>
    <t>Independent Research GmbH</t>
  </si>
  <si>
    <t>Sven Diermeier</t>
  </si>
  <si>
    <t>Kepler Cheuvreux</t>
  </si>
  <si>
    <t>Rochus Brauneiser</t>
  </si>
  <si>
    <t>LBBW</t>
  </si>
  <si>
    <t>Jens Münstermann</t>
  </si>
  <si>
    <t>Macquarie Research</t>
  </si>
  <si>
    <t>Ioannis Masvoulas</t>
  </si>
  <si>
    <t>Morgan Stanley</t>
  </si>
  <si>
    <t>Menno Sanderse</t>
  </si>
  <si>
    <t>NordLB</t>
  </si>
  <si>
    <t>Holger Fechner</t>
  </si>
  <si>
    <t>Quirin Bank AG</t>
  </si>
  <si>
    <t>Klaus Soer</t>
  </si>
  <si>
    <t>M.M. Warburg</t>
  </si>
  <si>
    <t>Eggert Kuls</t>
  </si>
  <si>
    <r>
      <t>Berenberg</t>
    </r>
    <r>
      <rPr>
        <vertAlign val="superscript"/>
        <sz val="12"/>
        <rFont val="Arial"/>
        <family val="0"/>
      </rPr>
      <t xml:space="preserve"> 1</t>
    </r>
  </si>
  <si>
    <r>
      <t>Credit Suisse</t>
    </r>
    <r>
      <rPr>
        <vertAlign val="superscript"/>
        <sz val="12"/>
        <rFont val="Arial"/>
        <family val="0"/>
      </rPr>
      <t xml:space="preserve"> 1</t>
    </r>
  </si>
  <si>
    <r>
      <t>Deutsche Bank</t>
    </r>
    <r>
      <rPr>
        <vertAlign val="superscript"/>
        <sz val="12"/>
        <rFont val="Arial"/>
        <family val="0"/>
      </rPr>
      <t xml:space="preserve"> 1</t>
    </r>
  </si>
  <si>
    <t>1 Coverage wegen Analystenwechsel derzeit ausgesetzt.</t>
  </si>
  <si>
    <t>Zukunftsorientierter Arbeitgeber</t>
  </si>
  <si>
    <t>√</t>
  </si>
  <si>
    <t>Aus- und Weiterbildung</t>
  </si>
  <si>
    <t>Arbeitssicherheit und Gesundheitsschutz</t>
  </si>
  <si>
    <t>Energie und Klima</t>
  </si>
  <si>
    <t>Schutz vor Umweltauswirkungen</t>
  </si>
  <si>
    <t>Recyclinglösungen</t>
  </si>
  <si>
    <t>Gesellschaftliches Engagement</t>
  </si>
  <si>
    <t xml:space="preserve">Verantwortung in der Lieferkette </t>
  </si>
  <si>
    <t>Antikorruption</t>
  </si>
  <si>
    <t>Wesentlich
nach
CSR-RUG</t>
  </si>
  <si>
    <t>Wesentlich
für
Aurubis</t>
  </si>
  <si>
    <t>Mitarbeiter</t>
  </si>
  <si>
    <t>davon weiblich</t>
  </si>
  <si>
    <t>davon männlich</t>
  </si>
  <si>
    <t>davon gewerbliche Mitarbeiter</t>
  </si>
  <si>
    <t>davon angestellte Mitarbeiter</t>
  </si>
  <si>
    <t>davon Auszubildende (inkl. Pirdop)</t>
  </si>
  <si>
    <r>
      <t>Aurubis-Konzern</t>
    </r>
    <r>
      <rPr>
        <vertAlign val="superscript"/>
        <sz val="12"/>
        <rFont val="Arial"/>
        <family val="0"/>
      </rPr>
      <t xml:space="preserve"> 1</t>
    </r>
  </si>
  <si>
    <t>15,3 Jahre</t>
  </si>
  <si>
    <r>
      <t xml:space="preserve">Fluktuationsrate (exkl. Auszubildende) </t>
    </r>
    <r>
      <rPr>
        <vertAlign val="superscript"/>
        <sz val="12"/>
        <rFont val="Arial"/>
        <family val="0"/>
      </rPr>
      <t>1</t>
    </r>
  </si>
  <si>
    <t>Ausbildungsquote in Deutschland</t>
  </si>
  <si>
    <t>Übernahmequote Auszubildende in Deutschland</t>
  </si>
  <si>
    <t xml:space="preserve">Aurubis-Konzern </t>
  </si>
  <si>
    <t>gewerbliche Mitarbeiter</t>
  </si>
  <si>
    <t>angestellte Mitarbeiter</t>
  </si>
  <si>
    <r>
      <t xml:space="preserve">Durchschnittliche Anzahl Schulungsstunden pro Mitarbeiter </t>
    </r>
    <r>
      <rPr>
        <vertAlign val="superscript"/>
        <sz val="12"/>
        <rFont val="Arial"/>
        <family val="0"/>
      </rPr>
      <t>1</t>
    </r>
  </si>
  <si>
    <t>GJ 13/14</t>
  </si>
  <si>
    <t>GJ 14/15</t>
  </si>
  <si>
    <t>GJ 15/16</t>
  </si>
  <si>
    <t>GJ 16/17</t>
  </si>
  <si>
    <t>GJ 17/18</t>
  </si>
  <si>
    <t>Absolute Anzahl der Unfälle</t>
  </si>
  <si>
    <t>LTIFR</t>
  </si>
  <si>
    <t>Festanstellungen und befristete Arbeitsverhältnisse. Ohne die Vertriebsbüros in Chicago, Lyon/Septème und Barcelona mit insgesamt neun Mitarbeitern und ohne Schwermetall Halbzeugwerk GmbH &amp; Co. KG, an der Aurubis einen 50 %igen Anteil hält.</t>
  </si>
  <si>
    <t>Scope 1 (direkt durch Verbrennung in eigenen Anlagen erzeugte Emissionen)</t>
  </si>
  <si>
    <t>Scope 2 (mit eingekaufter Energie, z. B. Strom, verbundene Emissionen)</t>
  </si>
  <si>
    <r>
      <t xml:space="preserve">Jahr </t>
    </r>
    <r>
      <rPr>
        <vertAlign val="superscript"/>
        <sz val="12"/>
        <rFont val="Arial"/>
        <family val="0"/>
      </rPr>
      <t>2</t>
    </r>
  </si>
  <si>
    <t>Standort</t>
  </si>
  <si>
    <t>EMAS</t>
  </si>
  <si>
    <t>ISO 14001</t>
  </si>
  <si>
    <t>ISO 50001</t>
  </si>
  <si>
    <t>ISO 9001</t>
  </si>
  <si>
    <t>Hamburg, Zentrale (DE)</t>
  </si>
  <si>
    <t>Lünen (DE)</t>
  </si>
  <si>
    <t>Pirdop (BG)</t>
  </si>
  <si>
    <t>Olen (BE)</t>
  </si>
  <si>
    <t>Fehrbellin, CABLO (DE)</t>
  </si>
  <si>
    <t>Nersingen, Straß, CABLO (DE)</t>
  </si>
  <si>
    <t>Hamburg, E. R. N. (DE)</t>
  </si>
  <si>
    <t>Buffalo (USA)</t>
  </si>
  <si>
    <t>Pori (FI)</t>
  </si>
  <si>
    <t>Avellino (IT)</t>
  </si>
  <si>
    <t>Zutphen (NL)</t>
  </si>
  <si>
    <t>Stolberg (DE)</t>
  </si>
  <si>
    <t>Emmerich, Deutsche Giessdraht (DE)</t>
  </si>
  <si>
    <t>Stolberg, Schwermetall (DE)</t>
  </si>
  <si>
    <t>Röthenbach, RETORTE (DE)</t>
  </si>
  <si>
    <t>Hamburg, Peute Baustoff (DE)</t>
  </si>
  <si>
    <t>1 Für den Vertrieb von Eisensilikatgranulat zur Herstellung von Strahlmitteln.</t>
  </si>
  <si>
    <r>
      <t>Aurubis berichtet seine Umweltkennzahlen (inklusive CO</t>
    </r>
    <r>
      <rPr>
        <vertAlign val="subscript"/>
        <sz val="12"/>
        <rFont val="Arial"/>
        <family val="0"/>
      </rPr>
      <t>2</t>
    </r>
    <r>
      <rPr>
        <sz val="12"/>
        <rFont val="Arial"/>
        <family val="0"/>
      </rPr>
      <t>-Emissionen) nicht auf Geschäftsjahres-, sondern auf Kalenderjahresbasis. Die Kennzahlen werden in erster Linie für die interne Steuerung und die behördliche Berichterstattung genutzt, bei der das Kalenderjahr als Betrachtungszeitraum vorgeschrieben ist. Eine parallele Berichterstattung von Kalender- und Geschäftsjahreszahlen könnte zu Verwechslungen und Unklarheiten führen.
1 Die Kennzahlen beziehen sich auf die Standorte der Kupfererzeugung, d. h. auf die primäre und sekundäre Kupferproduktion an den Standorten Hamburg, Lünen, Olen und Pirdop.
2 Wir beziehen uns in der Berichterstattung auf die direkt in Gewässer einleitenden Standorte der Kupfererzeugung. Dies sind Hamburg, Olen und Pirdop. In Lünen wird das Abwasser nach Behandlung auf dem Werksgelände in die öffentliche Kanalisation abgeleitet.</t>
    </r>
  </si>
  <si>
    <r>
      <t xml:space="preserve">Staubemissionen </t>
    </r>
    <r>
      <rPr>
        <vertAlign val="superscript"/>
        <sz val="12"/>
        <rFont val="Arial"/>
        <family val="0"/>
      </rPr>
      <t>1</t>
    </r>
  </si>
  <si>
    <r>
      <t xml:space="preserve">Metallemissionen in Gewässer </t>
    </r>
    <r>
      <rPr>
        <vertAlign val="superscript"/>
        <sz val="12"/>
        <rFont val="Arial"/>
        <family val="0"/>
      </rPr>
      <t>2</t>
    </r>
  </si>
  <si>
    <t>30.09.2018</t>
  </si>
  <si>
    <t>Bereinigungseffekte</t>
  </si>
  <si>
    <t>12 Monate 2017/18</t>
  </si>
  <si>
    <t>12 Monate 2016/17</t>
  </si>
  <si>
    <t>IFRS aus fortgeführten Aktivitäten</t>
  </si>
  <si>
    <t>nicht fortgeführten Aktivitäten</t>
  </si>
  <si>
    <t>PPA</t>
  </si>
  <si>
    <t>operativ</t>
  </si>
  <si>
    <t>2017/18</t>
  </si>
  <si>
    <t>2016/17</t>
  </si>
  <si>
    <t>Inland</t>
  </si>
  <si>
    <t>Europäische Union</t>
  </si>
  <si>
    <t>Übriges Europa</t>
  </si>
  <si>
    <t>Sonstige</t>
  </si>
  <si>
    <t>Gesamt</t>
  </si>
  <si>
    <t>2017/18 IFRS</t>
  </si>
  <si>
    <t>2016/17 IFRS</t>
  </si>
  <si>
    <t>Bestandsveränderungen/aktivierte Eigenleistungen</t>
  </si>
  <si>
    <t>IFRS</t>
  </si>
  <si>
    <t>Zur Veräußerung gehaltene Vermögenswerte</t>
  </si>
  <si>
    <t>Verbindlichkeiten aus zur Veräußerung gehaltenen Vermögenswerten</t>
  </si>
  <si>
    <t>Schulden aus zur Veräußerung gehaltenen Vermögenswerten</t>
  </si>
  <si>
    <t>2016/17
operativ</t>
  </si>
  <si>
    <t>Gesamtumsätze</t>
  </si>
  <si>
    <t>EBIT</t>
  </si>
  <si>
    <t>EBT</t>
  </si>
  <si>
    <t>Investitionen</t>
  </si>
  <si>
    <t>Abschreibungen</t>
  </si>
  <si>
    <t>Operativer ROCE</t>
  </si>
  <si>
    <t>Capital Employed</t>
  </si>
  <si>
    <t>Mitarbeiterzahl (Durchschnitt)</t>
  </si>
  <si>
    <t>Gold</t>
  </si>
  <si>
    <t>t</t>
  </si>
  <si>
    <t>Silber</t>
  </si>
  <si>
    <t>Blei</t>
  </si>
  <si>
    <t>Nickel</t>
  </si>
  <si>
    <t>Zinn</t>
  </si>
  <si>
    <t>Nebenmetalle</t>
  </si>
  <si>
    <t>Platingruppe (PGM)</t>
  </si>
  <si>
    <t>kg</t>
  </si>
  <si>
    <t>Rohertrag</t>
  </si>
  <si>
    <t>Abschreibungen auf immaterielle Vermögensgegenstände und Sachanlagen</t>
  </si>
  <si>
    <t>Ergebnis der gewöhnlichen Geschäftstätigkeit (EBT)</t>
  </si>
  <si>
    <t>Flüssige Mittel</t>
  </si>
  <si>
    <t>&gt; 1</t>
  </si>
  <si>
    <t>&gt; 5</t>
  </si>
  <si>
    <t>&gt; 20</t>
  </si>
  <si>
    <t>&gt; 50</t>
  </si>
  <si>
    <t>Wahrscheinlichkeit</t>
  </si>
  <si>
    <t>hoch</t>
  </si>
  <si>
    <t>mittel</t>
  </si>
  <si>
    <t>gering</t>
  </si>
  <si>
    <t>unwahrscheinlich</t>
  </si>
  <si>
    <t>Delta ROCE Prozentpunkte</t>
  </si>
  <si>
    <t>2015/16</t>
  </si>
  <si>
    <t>2014/15</t>
  </si>
  <si>
    <t>2013/14</t>
  </si>
  <si>
    <t>Ergebnis</t>
  </si>
  <si>
    <t>Mio. €</t>
  </si>
  <si>
    <t>Netto-Cashflow</t>
  </si>
  <si>
    <t>Investitionen (inkl. Finanzierungsleasing)</t>
  </si>
  <si>
    <t>%</t>
  </si>
  <si>
    <t>Bilanz</t>
  </si>
  <si>
    <t>Bilanzsumme</t>
  </si>
  <si>
    <t>Aktie</t>
  </si>
  <si>
    <t>Marktkapitalisierung</t>
  </si>
  <si>
    <t>€</t>
  </si>
  <si>
    <r>
      <t>Umsatzerlöse</t>
    </r>
    <r>
      <rPr>
        <vertAlign val="superscript"/>
        <sz val="12"/>
        <rFont val="Arial"/>
        <family val="0"/>
      </rPr>
      <t xml:space="preserve"> 1</t>
    </r>
  </si>
  <si>
    <r>
      <t>EBITDA</t>
    </r>
    <r>
      <rPr>
        <vertAlign val="superscript"/>
        <sz val="12"/>
        <rFont val="Arial"/>
        <family val="0"/>
      </rPr>
      <t xml:space="preserve"> 1</t>
    </r>
  </si>
  <si>
    <r>
      <t>EBITDA operativ</t>
    </r>
    <r>
      <rPr>
        <vertAlign val="superscript"/>
        <sz val="12"/>
        <rFont val="Arial"/>
        <family val="0"/>
      </rPr>
      <t xml:space="preserve"> 2</t>
    </r>
  </si>
  <si>
    <r>
      <t>Abschreibungen</t>
    </r>
    <r>
      <rPr>
        <vertAlign val="superscript"/>
        <sz val="12"/>
        <rFont val="Arial"/>
        <family val="0"/>
      </rPr>
      <t xml:space="preserve"> 1</t>
    </r>
  </si>
  <si>
    <r>
      <t>EBIT</t>
    </r>
    <r>
      <rPr>
        <vertAlign val="superscript"/>
        <sz val="12"/>
        <rFont val="Arial"/>
        <family val="0"/>
      </rPr>
      <t xml:space="preserve"> 1</t>
    </r>
  </si>
  <si>
    <r>
      <t>EBT</t>
    </r>
    <r>
      <rPr>
        <vertAlign val="superscript"/>
        <sz val="12"/>
        <rFont val="Arial"/>
        <family val="0"/>
      </rPr>
      <t xml:space="preserve"> 1</t>
    </r>
  </si>
  <si>
    <r>
      <t>Konzernergebnis</t>
    </r>
    <r>
      <rPr>
        <vertAlign val="superscript"/>
        <sz val="12"/>
        <rFont val="Arial"/>
        <family val="0"/>
      </rPr>
      <t xml:space="preserve"> 1</t>
    </r>
  </si>
  <si>
    <r>
      <t>Konzernergebnis operativ</t>
    </r>
    <r>
      <rPr>
        <vertAlign val="superscript"/>
        <sz val="12"/>
        <rFont val="Arial"/>
        <family val="0"/>
      </rPr>
      <t xml:space="preserve"> 2</t>
    </r>
  </si>
  <si>
    <r>
      <t>Ergebnis je Aktie</t>
    </r>
    <r>
      <rPr>
        <vertAlign val="superscript"/>
        <sz val="12"/>
        <rFont val="Arial"/>
        <family val="0"/>
      </rPr>
      <t xml:space="preserve"> 1</t>
    </r>
  </si>
  <si>
    <r>
      <t>Ergebnis je Aktie operativ</t>
    </r>
    <r>
      <rPr>
        <vertAlign val="superscript"/>
        <sz val="12"/>
        <rFont val="Arial"/>
        <family val="0"/>
      </rPr>
      <t xml:space="preserve"> 2</t>
    </r>
  </si>
  <si>
    <r>
      <t>Dividende je Aktie</t>
    </r>
    <r>
      <rPr>
        <vertAlign val="superscript"/>
        <sz val="12"/>
        <rFont val="Arial"/>
        <family val="0"/>
      </rPr>
      <t xml:space="preserve"> 4</t>
    </r>
  </si>
  <si>
    <r>
      <t xml:space="preserve">ROCE operativ </t>
    </r>
    <r>
      <rPr>
        <vertAlign val="superscript"/>
        <sz val="12"/>
        <rFont val="Arial"/>
        <family val="0"/>
      </rPr>
      <t>3</t>
    </r>
  </si>
  <si>
    <t xml:space="preserve">13.02.2019 </t>
  </si>
  <si>
    <t>Quartalsmitteilung 3 Monate 2018/19</t>
  </si>
  <si>
    <t xml:space="preserve">28.02.2019 </t>
  </si>
  <si>
    <t>Hauptversammlung</t>
  </si>
  <si>
    <t xml:space="preserve">15.05.2019 </t>
  </si>
  <si>
    <t>Zwischenbericht 6 Monate 2018/19</t>
  </si>
  <si>
    <t xml:space="preserve">08.08.2019 </t>
  </si>
  <si>
    <t>Quartalsmitteilung 9 Monate 2018/19</t>
  </si>
  <si>
    <t>11.12.2019</t>
  </si>
  <si>
    <t>Bericht zum Geschäftsjahr 2018/19</t>
  </si>
  <si>
    <t>Prof. Dr.-Ing. Heinz Jörg Fuhrmann (Vorsitzender)</t>
  </si>
  <si>
    <t>5/5</t>
  </si>
  <si>
    <t>Renate Hold-Yilmaz (stellvertretende Vorsitzende)</t>
  </si>
  <si>
    <t>Burkhard Becker</t>
  </si>
  <si>
    <t>Dr. Sandra Reich</t>
  </si>
  <si>
    <t>Dr. med. Dipl.-Chem.Thomas Schultek</t>
  </si>
  <si>
    <t>Rolf Schwertz</t>
  </si>
  <si>
    <t>tagte nicht</t>
  </si>
  <si>
    <t>2 Sitzungen</t>
  </si>
  <si>
    <t>Dr.-Ing. Ernst J. Wortberg (Vorsitzender)</t>
  </si>
  <si>
    <t>2/2</t>
  </si>
  <si>
    <t>Renate Hold-Yilmaz</t>
  </si>
  <si>
    <t>Nominierungsausschuss</t>
  </si>
  <si>
    <t>tagte bis 01.03. nicht</t>
  </si>
  <si>
    <t>Prof. Dr. Fritz Vahrenholt (Vorsitzender)</t>
  </si>
  <si>
    <t>Andrea Bauer (ab 22.06.2018)</t>
  </si>
  <si>
    <t>Prof. Dr.-Ing. Heinz Jörg Fuhrmann</t>
  </si>
  <si>
    <t>3/5</t>
  </si>
  <si>
    <t>Prof. Dr. Karl Friedrich Jakob</t>
  </si>
  <si>
    <t>4/5</t>
  </si>
  <si>
    <t>Dr. Stephan Krümmer</t>
  </si>
  <si>
    <t>Dr. Elke Lossin</t>
  </si>
  <si>
    <t>Stefan Schmidt</t>
  </si>
  <si>
    <t>Edna Schöne (bis 15.06.2018)</t>
  </si>
  <si>
    <t>1/3</t>
  </si>
  <si>
    <t>Melf Singer</t>
  </si>
  <si>
    <t>3 Sitzungen</t>
  </si>
  <si>
    <t>3/3</t>
  </si>
  <si>
    <t>2/3</t>
  </si>
  <si>
    <t>Dr. Stephan Krümmer (Vorsitzender)</t>
  </si>
  <si>
    <t>1 Sitzung</t>
  </si>
  <si>
    <t>1/1</t>
  </si>
  <si>
    <t>1 Fehlte krankheitsbedingt.</t>
  </si>
  <si>
    <r>
      <t xml:space="preserve">Karl-Heinz Hamacher </t>
    </r>
    <r>
      <rPr>
        <vertAlign val="superscript"/>
        <sz val="12"/>
        <rFont val="Arial"/>
        <family val="0"/>
      </rPr>
      <t>1</t>
    </r>
  </si>
  <si>
    <t>Mehrjährige variable Vergütung Aktien-Deferral</t>
  </si>
  <si>
    <t>Mehrjährige variable Vergütung Performance Cash-Plan</t>
  </si>
  <si>
    <t>Min</t>
  </si>
  <si>
    <t>Max</t>
  </si>
  <si>
    <t>seit 01.07.2016</t>
  </si>
  <si>
    <r>
      <t xml:space="preserve">Dr. Stefan Boel </t>
    </r>
    <r>
      <rPr>
        <vertAlign val="superscript"/>
        <sz val="12"/>
        <rFont val="Arial"/>
        <family val="0"/>
      </rPr>
      <t>2</t>
    </r>
  </si>
  <si>
    <t>vom 19.04.2008 bis 31.07.2018</t>
  </si>
  <si>
    <r>
      <t xml:space="preserve">Rainer Verhoeven </t>
    </r>
    <r>
      <rPr>
        <vertAlign val="superscript"/>
        <sz val="12"/>
        <rFont val="Arial"/>
        <family val="0"/>
      </rPr>
      <t>3</t>
    </r>
  </si>
  <si>
    <t xml:space="preserve">seit 01.01.2018 </t>
  </si>
  <si>
    <t>Rainer Verhoeven</t>
  </si>
  <si>
    <t>1 Nach HGB ergab sich ein Versorgungsaufwand von 150.000 € (Vj. 180.000 €) für Dr. Stefan Boel, 160.000 € für Rainer Verhoeven und 260.000 € (Vj. 260.000 €) für Jürgen Schachler.
2 Hierbei handelt es sich um die Vergütung für den Zeitraum 01.10.2017 bis 31.07.2018.
3 Hierbei handelt es sich um die Vergütung für den Zeitraum 01.01.2018 bis 30.09.2018.
Herr Dr. Boel erhält im Rahmen der Vertragsbeendigung eine Abfindung in Höhe von 1.600.000 €.
Die variable mehrjährige Vergütung für das Geschäftsjahr 2017/18 bemisst sich nach dem Verhältnis des operativen Ist- zum Soll-EBT, bezogen auf den Aurubis-Konzern und den Durchschnitt der Geschäftsjahre 2015/16, 2016/17 und 2017/18. 
Das durchschnittliche Ist-EBT beträgt 280 Mio. € und bedeutet eine Zielerreichung von 75 %.</t>
  </si>
  <si>
    <t>Vorstand 
vom 19.04.2008 bis 31.07.2018</t>
  </si>
  <si>
    <t>Vorstandsvorsitzender
seit 01.07.2016</t>
  </si>
  <si>
    <t xml:space="preserve">Vorstand
seit 01.01.2018 </t>
  </si>
  <si>
    <t>Andrea Bauer</t>
  </si>
  <si>
    <t>Karl-Heinz Hamacher</t>
  </si>
  <si>
    <t xml:space="preserve">Prof. Dr. Karl Friedrich Jakob </t>
  </si>
  <si>
    <t>Edna Schöne</t>
  </si>
  <si>
    <r>
      <t>Jan Koltze</t>
    </r>
    <r>
      <rPr>
        <vertAlign val="superscript"/>
        <sz val="12"/>
        <rFont val="Arial"/>
        <family val="0"/>
      </rPr>
      <t>1</t>
    </r>
  </si>
  <si>
    <r>
      <t xml:space="preserve">√ </t>
    </r>
    <r>
      <rPr>
        <b/>
        <vertAlign val="superscript"/>
        <sz val="12"/>
        <color indexed="30"/>
        <rFont val="Arial"/>
        <family val="0"/>
      </rPr>
      <t>1</t>
    </r>
  </si>
  <si>
    <t>Netto-Finanzverbindlichkeiten
(Minus = Guthaben)</t>
  </si>
  <si>
    <t>– Zahlungsmittel und
Zahlungsmitteläquivalente</t>
  </si>
  <si>
    <t>Konzernergebnis aus fortgeführten Aktivitäten</t>
  </si>
  <si>
    <t>Konzernergebnis aus nicht fortgeführten Aktivitäten</t>
  </si>
  <si>
    <t>Aus fortgeführten Aktivitäten je Aktie (in €)</t>
  </si>
  <si>
    <t>Aus nicht fortgeführten Aktivitäten je Aktie (in €)</t>
  </si>
  <si>
    <t>Positionen, die zukünftig in den Gewinn/Verlust reklassifizierbar sind</t>
  </si>
  <si>
    <t>Anteil am sonstigen Ergebnis – aus nicht fortgeführten Aktivitäten</t>
  </si>
  <si>
    <t>Einzahlungen aus dem Verkauf von als Finanzinvestition gehaltenen Immobilien</t>
  </si>
  <si>
    <t>Einzahlungen aus der Tilgung von Dritten gewährter Kredite und Darlehen</t>
  </si>
  <si>
    <t>Auszahlungen für den Erwerb nicht beherrschender Anteile</t>
  </si>
  <si>
    <t>abzgl. Zahlungsmitteln und Zahlungsmitteläquivalenten aus nicht fortgeführten Aktivitäten am Ende der Periode</t>
  </si>
  <si>
    <t>Zahlungsmittel und Zahlungsmitteläquivalente am Ende der Periode aus fortgeführten Aktivitäten</t>
  </si>
  <si>
    <r>
      <t xml:space="preserve">Kumuliertes sonstiges Ergebnis </t>
    </r>
    <r>
      <rPr>
        <vertAlign val="superscript"/>
        <sz val="12"/>
        <rFont val="Arial"/>
        <family val="0"/>
      </rPr>
      <t>1</t>
    </r>
  </si>
  <si>
    <t>Erwerb nicht beherrschender Anteile</t>
  </si>
  <si>
    <t>Konzern-
Gesamtergebnis</t>
  </si>
  <si>
    <t>Stand am 30.09.2018</t>
  </si>
  <si>
    <r>
      <t xml:space="preserve">Versorgungs-
aufwand </t>
    </r>
    <r>
      <rPr>
        <vertAlign val="superscript"/>
        <sz val="12"/>
        <rFont val="Arial"/>
        <family val="0"/>
      </rPr>
      <t>1</t>
    </r>
  </si>
  <si>
    <r>
      <t>1 Aurubis berichtet die CO</t>
    </r>
    <r>
      <rPr>
        <vertAlign val="subscript"/>
        <sz val="12"/>
        <rFont val="Arial"/>
        <family val="0"/>
      </rPr>
      <t>2</t>
    </r>
    <r>
      <rPr>
        <sz val="12"/>
        <rFont val="Arial"/>
        <family val="0"/>
      </rPr>
      <t>-Emissionen für die Produktionsstandorte. Dies entspricht dem Großteil der CO</t>
    </r>
    <r>
      <rPr>
        <vertAlign val="subscript"/>
        <sz val="12"/>
        <rFont val="Arial"/>
        <family val="0"/>
      </rPr>
      <t>2</t>
    </r>
    <r>
      <rPr>
        <sz val="12"/>
        <rFont val="Arial"/>
        <family val="0"/>
      </rPr>
      <t>-Emissionen, da der Anteil der Vertriebsstandorte im Verhältnis vernachlässigbar ist. Bei den direkten CO</t>
    </r>
    <r>
      <rPr>
        <vertAlign val="subscript"/>
        <sz val="12"/>
        <rFont val="Arial"/>
        <family val="0"/>
      </rPr>
      <t>2</t>
    </r>
    <r>
      <rPr>
        <sz val="12"/>
        <rFont val="Arial"/>
        <family val="0"/>
      </rPr>
      <t>-Emissionen sind die Emissionen aus Diesel für Fahrzeuge nicht enthalten. Dieser Anteil ist aber vergleichsweise sehr gering. 
2 Aurubis berichtet seine Umweltkennzahlen (inklusive CO</t>
    </r>
    <r>
      <rPr>
        <vertAlign val="subscript"/>
        <sz val="12"/>
        <rFont val="Arial"/>
        <family val="0"/>
      </rPr>
      <t>2</t>
    </r>
    <r>
      <rPr>
        <sz val="12"/>
        <rFont val="Arial"/>
        <family val="0"/>
      </rPr>
      <t>-Emissionen) nicht auf Geschäftsjahres-, sondern auf Kalenderjahresbasis. Die Kennzahlen werden in erster Linie für die interne Steuerung und die behördliche Berichterstattung genutzt, bei der das Kalenderjahr als Betrachtungszeitraum vorgeschrieben ist. Eine parallele Berichterstattung von Kalender- und Geschäftsjahreszahlen könnte zu Verwechslungen und Unklarheiten führen.</t>
    </r>
  </si>
  <si>
    <r>
      <t>Karl-Heinz Hamacher</t>
    </r>
    <r>
      <rPr>
        <vertAlign val="superscript"/>
        <sz val="12"/>
        <rFont val="Arial"/>
        <family val="0"/>
      </rPr>
      <t>1</t>
    </r>
  </si>
  <si>
    <t>1 Die Angaben beziehen sich im Geschäftsjahr sowie im Vorjahr, soweit sie Bezug auf die Konzern-Gewinn- und Verlustrechnung nehmen, auf fortgeführte Aktivitäten.
2 Werte „operativ“ bereinigt um Bewertungsergebnisse aus der Anwendung des IAS 2. Dafür werden die aus der Anwendung der Durchschnittsmethode resultierenden Metallpreisschwankungen ebenso eliminiert wie stichtagsbezogene Abwertungen und Zuschreibungen auf Kupfervorratsbestände. Im Anlagevermögen erfolgt die Bereinigung im Sachanlagevermögen um Bewertungseinflüsse aus Kaufpreisallokationen (Purchase Price Allocation = PPA) seit dem Geschäftsjahr 2010/11. Des Weiteren wurde die Anwendung des IFRS 5 rückgängig gemacht.
3 Konzernsteuerungskennzahl. 
4 Für das Jahr 2017/18 handelt es sich um einen Dividendenvorschlag.
Vorjahreswerte teilweise angepasst.</t>
  </si>
  <si>
    <r>
      <t xml:space="preserve">EBIT operativ </t>
    </r>
    <r>
      <rPr>
        <vertAlign val="superscript"/>
        <sz val="12"/>
        <rFont val="Arial"/>
        <family val="0"/>
      </rPr>
      <t>2</t>
    </r>
  </si>
  <si>
    <t>1 Nach HGB ergab sich ein Versorgungsaufwand von 150.000 € (Vj. 180.000 €) für Dr. Stefan Boel, 160.000 € für Rainer Verhoeven und 260.000 € (Vj. 260.000 €) für Jürgen Schachler.
2 Hierbei handelt es sich um die Vergütung für den Zeitraum 01.10.2017 bis 31.07.2018.
3 Hierbei handelt es sich um die Vergütung für den Zeitraum 01.01.2018 bis 30.09.2018.
4 Der beizulegende Zeitwert basierend auf Plandaten beträgt 93.149 €. Für das Aktien-Deferral 2017/18 besteht ein Bezugsrecht von 1.883 virtuellen Aktien.
Herr Dr. Boel erhält im Rahmen der Vertragsbeendigung eine Abfindung in Höhe von 1.600.000 €.
Die variable mehrjährige Vergütung für das Geschäftsjahr 2017/18 bemisst sich nach dem Verhältnis des operativen Ist- zum Soll-EBT, bezogen auf den Aurubis-Konzern und den Durchschnitt der Geschäftsjahre 2015/16, 2016/17 und 2017/18. 
Das durchschnittliche Ist-EBT beträgt 280 Mio. € und bedeutet eine Zielerreichung von 75 %.</t>
  </si>
  <si>
    <r>
      <t>0</t>
    </r>
    <r>
      <rPr>
        <vertAlign val="superscript"/>
        <sz val="12"/>
        <color indexed="30"/>
        <rFont val="Arial"/>
        <family val="0"/>
      </rPr>
      <t xml:space="preserve"> 4</t>
    </r>
  </si>
  <si>
    <t>3 ordentliche/
2 außerordentliche Sitzungen</t>
  </si>
  <si>
    <t>Schuldendeckung = Netto-
Finanzverbindlichkeiten/EBITDA</t>
  </si>
  <si>
    <t>Zinsdeckung =
EBITDA/Zinsergebnis</t>
  </si>
  <si>
    <t>regulierter Markt: Frankfurt am Main und Hamburg;
Freiverkehr: Berlin, Düsseldorf, Hannover, München, Stuttgart, Tradegate</t>
  </si>
  <si>
    <t>2017/18
operativ</t>
  </si>
  <si>
    <r>
      <t>Durchschnittliche Betriebszugehörigkeit</t>
    </r>
    <r>
      <rPr>
        <vertAlign val="superscript"/>
        <sz val="12"/>
        <rFont val="Arial"/>
        <family val="0"/>
      </rPr>
      <t xml:space="preserve">
</t>
    </r>
    <r>
      <rPr>
        <sz val="12"/>
        <rFont val="Arial"/>
        <family val="0"/>
      </rPr>
      <t>(exkl. Auszubildende)</t>
    </r>
    <r>
      <rPr>
        <vertAlign val="superscript"/>
        <sz val="12"/>
        <rFont val="Arial"/>
        <family val="0"/>
      </rPr>
      <t xml:space="preserve"> 1</t>
    </r>
  </si>
  <si>
    <r>
      <t>EBT operativ</t>
    </r>
    <r>
      <rPr>
        <vertAlign val="superscript"/>
        <sz val="12"/>
        <rFont val="Arial"/>
        <family val="0"/>
      </rPr>
      <t xml:space="preserve"> 2, 3</t>
    </r>
  </si>
  <si>
    <t>12 Monate
2017/18</t>
  </si>
  <si>
    <t>Arbeitnehmerbelange</t>
  </si>
  <si>
    <t>Umweltbelange</t>
  </si>
  <si>
    <t>Sozialbelange</t>
  </si>
  <si>
    <t>Menschenrechte</t>
  </si>
  <si>
    <t xml:space="preserve">1 Festanstellungen und befristete Arbeitsverhältnisse. Ohne Schwermetall Halbzeugwerk GmbH &amp; Co. KG, an der Aurubis einen 50 %igen Anteil hält. Zusätzlich zu den vollkonsolidierten Gesellschaften werden die Mitarbeiter von den nicht konsolidierten Gesellschaften Aurubis Metal Products (Shanghai) Co., Ltd., Aurubis Rus LLC. (St. Petersburg), Aurubis Middle East FZE (Dubai) und Aurubis Turkey Kimya Anonim Sirketi (Istanbul) mit insgesamt zwölf Mitarbeitern im Geschäftsjahr 2017/18 mit hinzugezählt. Außerdem sind enthalten: elf selbstständige Vertriebsmitarbeiter an internationalen Standorten. </t>
  </si>
  <si>
    <t xml:space="preserve">Erläuterungen zur Darstellung und zu den Bereinigungseffekten siehe Ertrags- Vermögens- und Finanzlage des Konzerns. </t>
  </si>
  <si>
    <t xml:space="preserve">Erläuterungen zur Darstellung und zu den Bereinigungseffekten siehe Ertrags- Vermögens- und Finanzlage des Konzerns.           </t>
  </si>
  <si>
    <t>Für weiterführende Informationen siehe Erläuterungen zur Kapitalflussrechnung.</t>
  </si>
  <si>
    <t>1 Die enthaltenen Positionen sind zukünftig in den Gewinn/Verlust reklassifizierbar. Für Erläuterungen zum Eigenkapital  siehe Eigenkapital.</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</si>
</sst>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
    <numFmt numFmtId="165" formatCode="00\ %"/>
    <numFmt numFmtId="166" formatCode="000,000"/>
    <numFmt numFmtId="167" formatCode="00,000"/>
    <numFmt numFmtId="168" formatCode="0,000,000"/>
    <numFmt numFmtId="169" formatCode="0\ 0"/>
    <numFmt numFmtId="170" formatCode="0,000"/>
    <numFmt numFmtId="171" formatCode="00.00"/>
    <numFmt numFmtId="172" formatCode="00,000.0"/>
    <numFmt numFmtId="173" formatCode="00"/>
    <numFmt numFmtId="174" formatCode="0.0"/>
    <numFmt numFmtId="175" formatCode="000000"/>
    <numFmt numFmtId="176" formatCode="00.00\ &quot;€&quot;"/>
    <numFmt numFmtId="177" formatCode="0\ %"/>
    <numFmt numFmtId="178" formatCode="000"/>
    <numFmt numFmtId="179" formatCode="0.0\ %"/>
    <numFmt numFmtId="180" formatCode="0000"/>
    <numFmt numFmtId="181" formatCode="\+;\–"/>
    <numFmt numFmtId="182" formatCode="\+000;\-000"/>
    <numFmt numFmtId="183" formatCode="00.0\ %"/>
    <numFmt numFmtId="184" formatCode="\+0;\-0"/>
    <numFmt numFmtId="185" formatCode="\+00;\-00"/>
    <numFmt numFmtId="186" formatCode="\+0,000;\-0,000"/>
    <numFmt numFmtId="187" formatCode="\+00,000;\-00,000"/>
    <numFmt numFmtId="188" formatCode="\+0.0;\-0.0"/>
    <numFmt numFmtId="189" formatCode="00.0"/>
    <numFmt numFmtId="190" formatCode="\+000;\–000"/>
    <numFmt numFmtId="191" formatCode="00,000,000"/>
    <numFmt numFmtId="192" formatCode="\+0,000,000;\-0,000,000"/>
    <numFmt numFmtId="193" formatCode="\+000,000;\-000,000"/>
    <numFmt numFmtId="194" formatCode="\%"/>
    <numFmt numFmtId="195" formatCode="&quot;€&quot;"/>
  </numFmts>
  <fonts count="70">
    <font>
      <sz val="10"/>
      <name val="Verdana"/>
      <family val="0"/>
    </font>
    <font>
      <sz val="12"/>
      <color indexed="8"/>
      <name val="Calibri"/>
      <family val="2"/>
    </font>
    <font>
      <sz val="11"/>
      <name val="Arial"/>
      <family val="2"/>
    </font>
    <font>
      <u val="single"/>
      <sz val="10"/>
      <color indexed="12"/>
      <name val="Verdana"/>
      <family val="0"/>
    </font>
    <font>
      <sz val="12"/>
      <name val="Arial"/>
      <family val="0"/>
    </font>
    <font>
      <u val="single"/>
      <sz val="12"/>
      <color indexed="12"/>
      <name val="Arial"/>
      <family val="0"/>
    </font>
    <font>
      <b/>
      <sz val="16"/>
      <name val="Arial"/>
      <family val="0"/>
    </font>
    <font>
      <b/>
      <sz val="12"/>
      <name val="Arial"/>
      <family val="0"/>
    </font>
    <font>
      <vertAlign val="superscript"/>
      <sz val="12"/>
      <name val="Arial"/>
      <family val="0"/>
    </font>
    <font>
      <b/>
      <vertAlign val="superscript"/>
      <sz val="12"/>
      <color indexed="30"/>
      <name val="Arial"/>
      <family val="0"/>
    </font>
    <font>
      <vertAlign val="subscript"/>
      <sz val="12"/>
      <name val="Arial"/>
      <family val="0"/>
    </font>
    <font>
      <sz val="8"/>
      <name val="Verdana"/>
      <family val="0"/>
    </font>
    <font>
      <vertAlign val="superscript"/>
      <sz val="12"/>
      <color indexed="30"/>
      <name val="Arial"/>
      <family val="0"/>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u val="single"/>
      <sz val="10"/>
      <color indexed="39"/>
      <name val="Verdana"/>
      <family val="2"/>
    </font>
    <font>
      <sz val="12"/>
      <color indexed="60"/>
      <name val="Calibri"/>
      <family val="2"/>
    </font>
    <font>
      <sz val="12"/>
      <color indexed="14"/>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52"/>
      <name val="Calibri"/>
      <family val="2"/>
    </font>
    <font>
      <sz val="12"/>
      <color indexed="10"/>
      <name val="Calibri"/>
      <family val="2"/>
    </font>
    <font>
      <b/>
      <sz val="12"/>
      <color indexed="9"/>
      <name val="Calibri"/>
      <family val="2"/>
    </font>
    <font>
      <b/>
      <sz val="20"/>
      <color indexed="30"/>
      <name val="Arial"/>
      <family val="0"/>
    </font>
    <font>
      <b/>
      <sz val="12"/>
      <color indexed="10"/>
      <name val="Arial"/>
      <family val="0"/>
    </font>
    <font>
      <b/>
      <sz val="12"/>
      <color indexed="30"/>
      <name val="Arial"/>
      <family val="0"/>
    </font>
    <font>
      <sz val="12"/>
      <color indexed="30"/>
      <name val="Arial"/>
      <family val="0"/>
    </font>
    <font>
      <sz val="12"/>
      <color indexed="10"/>
      <name val="Arial"/>
      <family val="0"/>
    </font>
    <font>
      <b/>
      <sz val="20"/>
      <color indexed="10"/>
      <name val="Arial"/>
      <family val="0"/>
    </font>
    <font>
      <sz val="12"/>
      <color indexed="8"/>
      <name val="Arial"/>
      <family val="0"/>
    </font>
    <font>
      <b/>
      <sz val="12"/>
      <color indexed="8"/>
      <name val="Arial"/>
      <family val="0"/>
    </font>
    <font>
      <sz val="12"/>
      <color indexed="60"/>
      <name val="Arial"/>
      <family val="0"/>
    </font>
    <font>
      <u val="single"/>
      <sz val="10"/>
      <color indexed="36"/>
      <name val="Verdana"/>
      <family val="0"/>
    </font>
    <font>
      <sz val="12"/>
      <color theme="1"/>
      <name val="Calibri"/>
      <family val="2"/>
    </font>
    <font>
      <sz val="12"/>
      <color theme="0"/>
      <name val="Calibri"/>
      <family val="2"/>
    </font>
    <font>
      <b/>
      <sz val="12"/>
      <color rgb="FF3F3F3F"/>
      <name val="Calibri"/>
      <family val="2"/>
    </font>
    <font>
      <b/>
      <sz val="12"/>
      <color rgb="FFFA7D00"/>
      <name val="Calibri"/>
      <family val="2"/>
    </font>
    <font>
      <u val="single"/>
      <sz val="10"/>
      <color theme="11"/>
      <name val="Verdana"/>
      <family val="0"/>
    </font>
    <font>
      <sz val="12"/>
      <color rgb="FF3F3F76"/>
      <name val="Calibri"/>
      <family val="2"/>
    </font>
    <font>
      <b/>
      <sz val="12"/>
      <color theme="1"/>
      <name val="Calibri"/>
      <family val="2"/>
    </font>
    <font>
      <i/>
      <sz val="12"/>
      <color rgb="FF7F7F7F"/>
      <name val="Calibri"/>
      <family val="2"/>
    </font>
    <font>
      <sz val="12"/>
      <color rgb="FF006100"/>
      <name val="Calibri"/>
      <family val="2"/>
    </font>
    <font>
      <u val="single"/>
      <sz val="10"/>
      <color theme="10"/>
      <name val="Verdana"/>
      <family val="2"/>
    </font>
    <font>
      <sz val="12"/>
      <color rgb="FF9C6500"/>
      <name val="Calibri"/>
      <family val="2"/>
    </font>
    <font>
      <sz val="12"/>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2"/>
      <color rgb="FFFA7D00"/>
      <name val="Calibri"/>
      <family val="2"/>
    </font>
    <font>
      <sz val="12"/>
      <color rgb="FFFF0000"/>
      <name val="Calibri"/>
      <family val="2"/>
    </font>
    <font>
      <b/>
      <sz val="12"/>
      <color theme="0"/>
      <name val="Calibri"/>
      <family val="2"/>
    </font>
    <font>
      <b/>
      <sz val="20"/>
      <color rgb="FF0076A7"/>
      <name val="Arial"/>
      <family val="0"/>
    </font>
    <font>
      <b/>
      <sz val="12"/>
      <color rgb="FFA2461B"/>
      <name val="Arial"/>
      <family val="0"/>
    </font>
    <font>
      <b/>
      <sz val="12"/>
      <color rgb="FF0076A7"/>
      <name val="Arial"/>
      <family val="0"/>
    </font>
    <font>
      <sz val="12"/>
      <color rgb="FF0076A7"/>
      <name val="Arial"/>
      <family val="0"/>
    </font>
    <font>
      <sz val="12"/>
      <color rgb="FFA2461B"/>
      <name val="Arial"/>
      <family val="0"/>
    </font>
    <font>
      <sz val="12"/>
      <color rgb="FF0C6296"/>
      <name val="Arial"/>
      <family val="0"/>
    </font>
    <font>
      <b/>
      <sz val="12"/>
      <color rgb="FF0C6296"/>
      <name val="Arial"/>
      <family val="0"/>
    </font>
    <font>
      <b/>
      <sz val="20"/>
      <color rgb="FFA2461B"/>
      <name val="Arial"/>
      <family val="0"/>
    </font>
    <font>
      <sz val="12"/>
      <color theme="1"/>
      <name val="Arial"/>
      <family val="0"/>
    </font>
    <font>
      <b/>
      <sz val="12"/>
      <color theme="1"/>
      <name val="Arial"/>
      <family val="0"/>
    </font>
    <font>
      <sz val="12"/>
      <color rgb="FFA24600"/>
      <name val="Arial"/>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FFFFCC"/>
        <bgColor indexed="64"/>
      </patternFill>
    </fill>
    <fill>
      <patternFill patternType="solid">
        <fgColor rgb="FFFFEB9C"/>
        <bgColor indexed="64"/>
      </patternFill>
    </fill>
    <fill>
      <patternFill patternType="solid">
        <fgColor rgb="FFFFC7CE"/>
        <bgColor indexed="64"/>
      </patternFill>
    </fill>
    <fill>
      <patternFill patternType="solid">
        <fgColor rgb="FFA5A5A5"/>
        <bgColor indexed="64"/>
      </patternFill>
    </fill>
    <fill>
      <patternFill patternType="solid">
        <fgColor rgb="FFDAE6F0"/>
        <bgColor indexed="64"/>
      </patternFill>
    </fill>
  </fills>
  <borders count="40">
    <border>
      <left/>
      <right/>
      <top/>
      <bottom/>
      <diagonal/>
    </border>
    <border>
      <left>
        <color indexed="63"/>
      </left>
      <right style="thick">
        <color indexed="9"/>
      </right>
      <top>
        <color indexed="63"/>
      </top>
      <bottom style="thin">
        <color indexed="23"/>
      </bottom>
    </border>
    <border>
      <left>
        <color indexed="63"/>
      </left>
      <right style="thick">
        <color indexed="9"/>
      </right>
      <top>
        <color indexed="63"/>
      </top>
      <bottom style="medium">
        <color indexed="23"/>
      </bottom>
    </border>
    <border>
      <left>
        <color indexed="63"/>
      </left>
      <right>
        <color indexed="63"/>
      </right>
      <top>
        <color indexed="63"/>
      </top>
      <bottom style="medium">
        <color indexed="2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style="thick">
        <color indexed="9"/>
      </right>
      <top>
        <color indexed="63"/>
      </top>
      <bottom style="thin">
        <color indexed="9"/>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color theme="0"/>
      </right>
      <top>
        <color indexed="63"/>
      </top>
      <bottom>
        <color indexed="63"/>
      </bottom>
    </border>
    <border>
      <left style="thin">
        <color theme="0"/>
      </left>
      <right style="thin">
        <color theme="0"/>
      </right>
      <top>
        <color indexed="63"/>
      </top>
      <bottom>
        <color indexed="63"/>
      </bottom>
    </border>
    <border>
      <left style="thin">
        <color theme="0"/>
      </left>
      <right>
        <color indexed="63"/>
      </right>
      <top>
        <color indexed="63"/>
      </top>
      <bottom>
        <color indexed="63"/>
      </bottom>
    </border>
    <border>
      <left style="thin">
        <color theme="0"/>
      </left>
      <right>
        <color indexed="63"/>
      </right>
      <top>
        <color indexed="63"/>
      </top>
      <bottom style="medium">
        <color rgb="FF0076A7"/>
      </bottom>
    </border>
    <border>
      <left>
        <color indexed="63"/>
      </left>
      <right>
        <color indexed="63"/>
      </right>
      <top>
        <color indexed="63"/>
      </top>
      <bottom style="medium">
        <color rgb="FF0076A7"/>
      </bottom>
    </border>
    <border>
      <left style="thin">
        <color theme="0"/>
      </left>
      <right>
        <color indexed="63"/>
      </right>
      <top style="medium">
        <color rgb="FF0076A7"/>
      </top>
      <bottom>
        <color indexed="63"/>
      </bottom>
    </border>
    <border>
      <left>
        <color indexed="63"/>
      </left>
      <right>
        <color indexed="63"/>
      </right>
      <top style="medium">
        <color rgb="FF0076A7"/>
      </top>
      <bottom>
        <color indexed="63"/>
      </bottom>
    </border>
    <border>
      <left>
        <color indexed="63"/>
      </left>
      <right>
        <color indexed="63"/>
      </right>
      <top>
        <color indexed="63"/>
      </top>
      <bottom style="thin">
        <color theme="0"/>
      </bottom>
    </border>
    <border>
      <left style="thin">
        <color theme="0"/>
      </left>
      <right>
        <color indexed="63"/>
      </right>
      <top>
        <color indexed="63"/>
      </top>
      <bottom style="thin">
        <color rgb="FF0076A7"/>
      </bottom>
    </border>
    <border>
      <left>
        <color indexed="63"/>
      </left>
      <right>
        <color indexed="63"/>
      </right>
      <top style="thin">
        <color theme="0"/>
      </top>
      <bottom>
        <color indexed="63"/>
      </bottom>
    </border>
    <border>
      <left style="thin">
        <color theme="0"/>
      </left>
      <right>
        <color indexed="63"/>
      </right>
      <top style="thin">
        <color rgb="FF0076A7"/>
      </top>
      <bottom style="thin">
        <color rgb="FF0076A7"/>
      </bottom>
    </border>
    <border>
      <left>
        <color indexed="63"/>
      </left>
      <right>
        <color indexed="63"/>
      </right>
      <top style="thin">
        <color rgb="FF0076A7"/>
      </top>
      <bottom style="thin">
        <color rgb="FF0076A7"/>
      </bottom>
    </border>
    <border>
      <left style="thin">
        <color theme="0"/>
      </left>
      <right>
        <color indexed="63"/>
      </right>
      <top style="thin">
        <color rgb="FF0076A7"/>
      </top>
      <bottom>
        <color indexed="63"/>
      </bottom>
    </border>
    <border>
      <left>
        <color indexed="63"/>
      </left>
      <right>
        <color indexed="63"/>
      </right>
      <top style="thin">
        <color rgb="FF0076A7"/>
      </top>
      <bottom>
        <color indexed="63"/>
      </bottom>
    </border>
    <border>
      <left>
        <color indexed="63"/>
      </left>
      <right>
        <color indexed="63"/>
      </right>
      <top style="thin">
        <color theme="0"/>
      </top>
      <bottom style="thin">
        <color theme="0"/>
      </bottom>
    </border>
    <border>
      <left>
        <color indexed="63"/>
      </left>
      <right>
        <color indexed="63"/>
      </right>
      <top>
        <color indexed="63"/>
      </top>
      <bottom style="thin">
        <color rgb="FF0076A7"/>
      </bottom>
    </border>
    <border>
      <left style="thin">
        <color theme="0"/>
      </left>
      <right>
        <color indexed="63"/>
      </right>
      <top style="thin">
        <color theme="0"/>
      </top>
      <bottom style="thin">
        <color rgb="FF0076A7"/>
      </bottom>
    </border>
    <border>
      <left style="thin">
        <color theme="0"/>
      </left>
      <right>
        <color indexed="63"/>
      </right>
      <top style="thin">
        <color theme="0"/>
      </top>
      <bottom style="medium">
        <color rgb="FF0076A7"/>
      </bottom>
    </border>
    <border>
      <left>
        <color indexed="63"/>
      </left>
      <right>
        <color indexed="63"/>
      </right>
      <top style="thin">
        <color theme="0"/>
      </top>
      <bottom style="medium">
        <color rgb="FF0076A7"/>
      </bottom>
    </border>
    <border>
      <left>
        <color indexed="63"/>
      </left>
      <right>
        <color indexed="63"/>
      </right>
      <top style="thin">
        <color rgb="FF0076A7"/>
      </top>
      <bottom style="medium">
        <color rgb="FF0076A7"/>
      </bottom>
    </border>
    <border>
      <left>
        <color indexed="63"/>
      </left>
      <right>
        <color indexed="63"/>
      </right>
      <top>
        <color indexed="63"/>
      </top>
      <bottom style="medium">
        <color rgb="FF1086C1"/>
      </bottom>
    </border>
    <border>
      <left>
        <color indexed="63"/>
      </left>
      <right>
        <color indexed="63"/>
      </right>
      <top style="thin">
        <color rgb="FF0076A7"/>
      </top>
      <bottom style="medium">
        <color rgb="FF1086C1"/>
      </bottom>
    </border>
    <border>
      <left style="thick">
        <color theme="0"/>
      </left>
      <right>
        <color indexed="63"/>
      </right>
      <top>
        <color indexed="63"/>
      </top>
      <bottom style="thin">
        <color rgb="FF0076A7"/>
      </bottom>
    </border>
    <border>
      <left>
        <color indexed="63"/>
      </left>
      <right>
        <color indexed="63"/>
      </right>
      <top style="thin">
        <color rgb="FF0076A7"/>
      </top>
      <bottom style="thin">
        <color theme="0"/>
      </bottom>
    </border>
    <border>
      <left>
        <color indexed="63"/>
      </left>
      <right>
        <color indexed="63"/>
      </right>
      <top style="thin">
        <color theme="0"/>
      </top>
      <bottom style="thin">
        <color rgb="FF0076A7"/>
      </bottom>
    </border>
    <border>
      <left>
        <color indexed="63"/>
      </left>
      <right>
        <color indexed="63"/>
      </right>
      <top style="thin"/>
      <bottom>
        <color indexed="63"/>
      </bottom>
    </border>
  </borders>
  <cellStyleXfs count="90">
    <xf numFmtId="0" fontId="0" fillId="0" borderId="0">
      <alignment/>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9" fontId="2" fillId="0" borderId="1">
      <alignment horizontal="left"/>
      <protection/>
    </xf>
    <xf numFmtId="49" fontId="2" fillId="0" borderId="1">
      <alignment horizontal="righ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49" fontId="2" fillId="0" borderId="2">
      <alignment horizontal="left"/>
      <protection/>
    </xf>
    <xf numFmtId="49" fontId="2" fillId="0" borderId="3">
      <alignment horizontal="right"/>
      <protection/>
    </xf>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4" applyNumberFormat="0" applyAlignment="0" applyProtection="0"/>
    <xf numFmtId="0" fontId="43" fillId="26" borderId="5" applyNumberFormat="0" applyAlignment="0" applyProtection="0"/>
    <xf numFmtId="0" fontId="44" fillId="0" borderId="0" applyNumberFormat="0" applyFill="0" applyBorder="0" applyAlignment="0" applyProtection="0"/>
    <xf numFmtId="49" fontId="2" fillId="27" borderId="6">
      <alignment horizontal="right"/>
      <protection/>
    </xf>
    <xf numFmtId="43" fontId="0" fillId="0" borderId="0" applyFont="0" applyFill="0" applyBorder="0" applyAlignment="0" applyProtection="0"/>
    <xf numFmtId="41" fontId="0" fillId="0" borderId="0" applyFont="0" applyFill="0" applyBorder="0" applyAlignment="0" applyProtection="0"/>
    <xf numFmtId="0" fontId="45" fillId="28" borderId="5" applyNumberFormat="0" applyAlignment="0" applyProtection="0"/>
    <xf numFmtId="0" fontId="46" fillId="0" borderId="7" applyNumberFormat="0" applyFill="0" applyAlignment="0" applyProtection="0"/>
    <xf numFmtId="0" fontId="47" fillId="0" borderId="0" applyNumberFormat="0" applyFill="0" applyBorder="0" applyAlignment="0" applyProtection="0"/>
    <xf numFmtId="0" fontId="48" fillId="29" borderId="0" applyNumberFormat="0" applyBorder="0" applyAlignment="0" applyProtection="0"/>
    <xf numFmtId="0" fontId="0" fillId="30" borderId="8" applyNumberFormat="0" applyFont="0" applyAlignment="0" applyProtection="0"/>
    <xf numFmtId="0" fontId="49" fillId="0" borderId="0" applyNumberFormat="0" applyFill="0" applyBorder="0" applyAlignment="0" applyProtection="0"/>
    <xf numFmtId="0" fontId="3" fillId="0" borderId="0" applyNumberFormat="0" applyFill="0" applyBorder="0" applyAlignment="0" applyProtection="0"/>
    <xf numFmtId="0" fontId="50" fillId="31" borderId="0" applyNumberFormat="0" applyBorder="0" applyAlignment="0" applyProtection="0"/>
    <xf numFmtId="9" fontId="0" fillId="0" borderId="0" applyFont="0" applyFill="0" applyBorder="0" applyAlignment="0" applyProtection="0"/>
    <xf numFmtId="0" fontId="51" fillId="32" borderId="0" applyNumberFormat="0" applyBorder="0" applyAlignment="0" applyProtection="0"/>
    <xf numFmtId="0" fontId="40" fillId="0" borderId="0">
      <alignment/>
      <protection/>
    </xf>
    <xf numFmtId="0" fontId="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1" fillId="0" borderId="0">
      <alignment/>
      <protection/>
    </xf>
    <xf numFmtId="0" fontId="1" fillId="0" borderId="0">
      <alignment/>
      <protection/>
    </xf>
    <xf numFmtId="0" fontId="40" fillId="0" borderId="0">
      <alignment/>
      <protection/>
    </xf>
    <xf numFmtId="0" fontId="40" fillId="0" borderId="0">
      <alignment/>
      <protection/>
    </xf>
    <xf numFmtId="0" fontId="52" fillId="0" borderId="0" applyNumberFormat="0" applyFill="0" applyBorder="0" applyAlignment="0" applyProtection="0"/>
    <xf numFmtId="0" fontId="53" fillId="0" borderId="9" applyNumberFormat="0" applyFill="0" applyAlignment="0" applyProtection="0"/>
    <xf numFmtId="0" fontId="54" fillId="0" borderId="10" applyNumberFormat="0" applyFill="0" applyAlignment="0" applyProtection="0"/>
    <xf numFmtId="0" fontId="55" fillId="0" borderId="11" applyNumberFormat="0" applyFill="0" applyAlignment="0" applyProtection="0"/>
    <xf numFmtId="0" fontId="55" fillId="0" borderId="0" applyNumberFormat="0" applyFill="0" applyBorder="0" applyAlignment="0" applyProtection="0"/>
    <xf numFmtId="0" fontId="56" fillId="0" borderId="12"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33" borderId="13" applyNumberFormat="0" applyAlignment="0" applyProtection="0"/>
  </cellStyleXfs>
  <cellXfs count="415">
    <xf numFmtId="0" fontId="0" fillId="0" borderId="0" xfId="0" applyAlignment="1">
      <alignment/>
    </xf>
    <xf numFmtId="0" fontId="49" fillId="0" borderId="0" xfId="54" applyNumberFormat="1" applyAlignment="1">
      <alignment/>
    </xf>
    <xf numFmtId="0" fontId="5" fillId="0" borderId="0" xfId="55" applyNumberFormat="1" applyFont="1" applyAlignment="1">
      <alignment/>
    </xf>
    <xf numFmtId="0" fontId="5" fillId="0" borderId="0" xfId="55" applyNumberFormat="1" applyFont="1" applyAlignment="1">
      <alignment horizontal="right"/>
    </xf>
    <xf numFmtId="0" fontId="0" fillId="0" borderId="0" xfId="0" applyNumberFormat="1" applyAlignment="1">
      <alignment/>
    </xf>
    <xf numFmtId="0" fontId="0" fillId="0" borderId="0" xfId="0" applyNumberFormat="1" applyAlignment="1">
      <alignment/>
    </xf>
    <xf numFmtId="0" fontId="4" fillId="0" borderId="0" xfId="0" applyNumberFormat="1" applyFont="1" applyAlignment="1">
      <alignment horizontal="right"/>
    </xf>
    <xf numFmtId="0" fontId="4" fillId="0" borderId="0" xfId="0" applyNumberFormat="1" applyFont="1" applyAlignment="1">
      <alignment/>
    </xf>
    <xf numFmtId="0" fontId="59" fillId="0" borderId="0" xfId="0" applyNumberFormat="1" applyFont="1" applyAlignment="1">
      <alignment/>
    </xf>
    <xf numFmtId="0" fontId="6" fillId="0" borderId="14" xfId="0" applyNumberFormat="1" applyFont="1" applyBorder="1" applyAlignment="1">
      <alignment/>
    </xf>
    <xf numFmtId="0" fontId="4" fillId="0" borderId="15" xfId="0" applyNumberFormat="1" applyFont="1" applyBorder="1" applyAlignment="1">
      <alignment horizontal="right"/>
    </xf>
    <xf numFmtId="0" fontId="4" fillId="0" borderId="16" xfId="0" applyNumberFormat="1" applyFont="1" applyBorder="1" applyAlignment="1">
      <alignment horizontal="right"/>
    </xf>
    <xf numFmtId="0" fontId="7" fillId="0" borderId="0" xfId="0" applyNumberFormat="1" applyFont="1" applyBorder="1" applyAlignment="1">
      <alignment/>
    </xf>
    <xf numFmtId="0" fontId="4" fillId="0" borderId="0" xfId="0" applyNumberFormat="1" applyFont="1" applyBorder="1" applyAlignment="1">
      <alignment horizontal="right"/>
    </xf>
    <xf numFmtId="0" fontId="60" fillId="0" borderId="0" xfId="0" applyNumberFormat="1" applyFont="1" applyBorder="1" applyAlignment="1">
      <alignment horizontal="right"/>
    </xf>
    <xf numFmtId="0" fontId="4" fillId="0" borderId="17" xfId="0" applyNumberFormat="1" applyFont="1" applyFill="1" applyBorder="1" applyAlignment="1">
      <alignment wrapText="1"/>
    </xf>
    <xf numFmtId="0" fontId="4" fillId="0" borderId="18" xfId="0" applyNumberFormat="1" applyFont="1" applyFill="1" applyBorder="1" applyAlignment="1">
      <alignment horizontal="right" wrapText="1"/>
    </xf>
    <xf numFmtId="0" fontId="4" fillId="0" borderId="0" xfId="0" applyNumberFormat="1" applyFont="1" applyAlignment="1">
      <alignment wrapText="1"/>
    </xf>
    <xf numFmtId="0" fontId="7" fillId="0" borderId="19" xfId="0" applyNumberFormat="1" applyFont="1" applyFill="1" applyBorder="1" applyAlignment="1">
      <alignment wrapText="1"/>
    </xf>
    <xf numFmtId="0" fontId="7" fillId="0" borderId="20" xfId="0" applyNumberFormat="1" applyFont="1" applyFill="1" applyBorder="1" applyAlignment="1">
      <alignment horizontal="right" wrapText="1"/>
    </xf>
    <xf numFmtId="0" fontId="4" fillId="0" borderId="21" xfId="0" applyNumberFormat="1" applyFont="1" applyBorder="1" applyAlignment="1">
      <alignment wrapText="1"/>
    </xf>
    <xf numFmtId="0" fontId="7" fillId="0" borderId="22" xfId="0" applyNumberFormat="1" applyFont="1" applyFill="1" applyBorder="1" applyAlignment="1">
      <alignment wrapText="1"/>
    </xf>
    <xf numFmtId="0" fontId="4" fillId="0" borderId="23" xfId="0" applyNumberFormat="1" applyFont="1" applyBorder="1" applyAlignment="1">
      <alignment wrapText="1"/>
    </xf>
    <xf numFmtId="0" fontId="4" fillId="0" borderId="24" xfId="0" applyNumberFormat="1" applyFont="1" applyFill="1" applyBorder="1" applyAlignment="1">
      <alignment wrapText="1"/>
    </xf>
    <xf numFmtId="0" fontId="4" fillId="0" borderId="25" xfId="0" applyNumberFormat="1" applyFont="1" applyFill="1" applyBorder="1" applyAlignment="1">
      <alignment horizontal="right" wrapText="1"/>
    </xf>
    <xf numFmtId="0" fontId="4" fillId="0" borderId="26" xfId="0" applyNumberFormat="1" applyFont="1" applyFill="1" applyBorder="1" applyAlignment="1">
      <alignment wrapText="1"/>
    </xf>
    <xf numFmtId="0" fontId="4" fillId="0" borderId="27" xfId="0" applyNumberFormat="1" applyFont="1" applyFill="1" applyBorder="1" applyAlignment="1">
      <alignment horizontal="right" wrapText="1"/>
    </xf>
    <xf numFmtId="0" fontId="4" fillId="0" borderId="28" xfId="0" applyNumberFormat="1" applyFont="1" applyBorder="1" applyAlignment="1">
      <alignment wrapText="1"/>
    </xf>
    <xf numFmtId="0" fontId="4" fillId="0" borderId="29" xfId="0" applyNumberFormat="1" applyFont="1" applyFill="1" applyBorder="1" applyAlignment="1">
      <alignment horizontal="left" wrapText="1"/>
    </xf>
    <xf numFmtId="0" fontId="4" fillId="0" borderId="0" xfId="0" applyNumberFormat="1" applyFont="1" applyBorder="1" applyAlignment="1">
      <alignment wrapText="1"/>
    </xf>
    <xf numFmtId="0" fontId="7" fillId="0" borderId="30" xfId="0" applyNumberFormat="1" applyFont="1" applyFill="1" applyBorder="1" applyAlignment="1">
      <alignment wrapText="1"/>
    </xf>
    <xf numFmtId="0" fontId="4" fillId="0" borderId="23" xfId="0" applyNumberFormat="1" applyFont="1" applyBorder="1" applyAlignment="1">
      <alignment/>
    </xf>
    <xf numFmtId="0" fontId="4" fillId="0" borderId="21" xfId="0" applyNumberFormat="1" applyFont="1" applyBorder="1" applyAlignment="1">
      <alignment/>
    </xf>
    <xf numFmtId="0" fontId="7" fillId="0" borderId="17" xfId="0" applyNumberFormat="1" applyFont="1" applyFill="1" applyBorder="1" applyAlignment="1">
      <alignment wrapText="1"/>
    </xf>
    <xf numFmtId="164" fontId="4" fillId="0" borderId="25" xfId="0" applyNumberFormat="1" applyFont="1" applyFill="1" applyBorder="1" applyAlignment="1">
      <alignment horizontal="right" wrapText="1"/>
    </xf>
    <xf numFmtId="0" fontId="7" fillId="0" borderId="14" xfId="0" applyNumberFormat="1" applyFont="1" applyBorder="1" applyAlignment="1">
      <alignment/>
    </xf>
    <xf numFmtId="0" fontId="60" fillId="0" borderId="16" xfId="0" applyNumberFormat="1" applyFont="1" applyBorder="1" applyAlignment="1">
      <alignment horizontal="right"/>
    </xf>
    <xf numFmtId="0" fontId="4" fillId="0" borderId="31" xfId="0" applyNumberFormat="1" applyFont="1" applyFill="1" applyBorder="1" applyAlignment="1">
      <alignment wrapText="1"/>
    </xf>
    <xf numFmtId="0" fontId="4" fillId="0" borderId="32" xfId="0" applyNumberFormat="1" applyFont="1" applyFill="1" applyBorder="1" applyAlignment="1">
      <alignment horizontal="right" wrapText="1"/>
    </xf>
    <xf numFmtId="0" fontId="7" fillId="0" borderId="20" xfId="0" applyNumberFormat="1" applyFont="1" applyFill="1" applyBorder="1" applyAlignment="1">
      <alignment wrapText="1"/>
    </xf>
    <xf numFmtId="0" fontId="7" fillId="0" borderId="29" xfId="0" applyNumberFormat="1" applyFont="1" applyFill="1" applyBorder="1" applyAlignment="1">
      <alignment wrapText="1"/>
    </xf>
    <xf numFmtId="0" fontId="4" fillId="0" borderId="25" xfId="0" applyNumberFormat="1" applyFont="1" applyFill="1" applyBorder="1" applyAlignment="1">
      <alignment wrapText="1"/>
    </xf>
    <xf numFmtId="0" fontId="4" fillId="0" borderId="33" xfId="0" applyNumberFormat="1" applyFont="1" applyFill="1" applyBorder="1" applyAlignment="1">
      <alignment wrapText="1"/>
    </xf>
    <xf numFmtId="0" fontId="4" fillId="0" borderId="33" xfId="0" applyNumberFormat="1" applyFont="1" applyFill="1" applyBorder="1" applyAlignment="1">
      <alignment horizontal="right" wrapText="1"/>
    </xf>
    <xf numFmtId="0" fontId="4" fillId="0" borderId="20" xfId="0" applyNumberFormat="1" applyFont="1" applyFill="1" applyBorder="1" applyAlignment="1">
      <alignment wrapText="1"/>
    </xf>
    <xf numFmtId="0" fontId="4" fillId="0" borderId="20" xfId="0" applyNumberFormat="1" applyFont="1" applyFill="1" applyBorder="1" applyAlignment="1">
      <alignment horizontal="right" wrapText="1"/>
    </xf>
    <xf numFmtId="0" fontId="4" fillId="0" borderId="29" xfId="0" applyNumberFormat="1" applyFont="1" applyFill="1" applyBorder="1" applyAlignment="1">
      <alignment wrapText="1"/>
    </xf>
    <xf numFmtId="0" fontId="4" fillId="0" borderId="29" xfId="0" applyNumberFormat="1" applyFont="1" applyFill="1" applyBorder="1" applyAlignment="1">
      <alignment horizontal="right" wrapText="1"/>
    </xf>
    <xf numFmtId="0" fontId="7" fillId="0" borderId="27" xfId="0" applyNumberFormat="1" applyFont="1" applyFill="1" applyBorder="1" applyAlignment="1">
      <alignment wrapText="1"/>
    </xf>
    <xf numFmtId="0" fontId="4" fillId="0" borderId="27" xfId="0" applyNumberFormat="1" applyFont="1" applyFill="1" applyBorder="1" applyAlignment="1">
      <alignment horizontal="left" wrapText="1"/>
    </xf>
    <xf numFmtId="0" fontId="4" fillId="0" borderId="27" xfId="0" applyNumberFormat="1" applyFont="1" applyFill="1" applyBorder="1" applyAlignment="1">
      <alignment wrapText="1"/>
    </xf>
    <xf numFmtId="0" fontId="7" fillId="0" borderId="18" xfId="0" applyNumberFormat="1" applyFont="1" applyFill="1" applyBorder="1" applyAlignment="1">
      <alignment wrapText="1"/>
    </xf>
    <xf numFmtId="165" fontId="4" fillId="0" borderId="25" xfId="0" applyNumberFormat="1" applyFont="1" applyFill="1" applyBorder="1" applyAlignment="1">
      <alignment horizontal="right" wrapText="1"/>
    </xf>
    <xf numFmtId="164" fontId="4" fillId="0" borderId="33" xfId="0" applyNumberFormat="1" applyFont="1" applyFill="1" applyBorder="1" applyAlignment="1">
      <alignment horizontal="right" wrapText="1"/>
    </xf>
    <xf numFmtId="164" fontId="4" fillId="0" borderId="29" xfId="0" applyNumberFormat="1" applyFont="1" applyFill="1" applyBorder="1" applyAlignment="1">
      <alignment horizontal="right" wrapText="1"/>
    </xf>
    <xf numFmtId="165" fontId="4" fillId="0" borderId="29" xfId="0" applyNumberFormat="1" applyFont="1" applyFill="1" applyBorder="1" applyAlignment="1">
      <alignment horizontal="right" wrapText="1"/>
    </xf>
    <xf numFmtId="0" fontId="59" fillId="0" borderId="0" xfId="0" applyNumberFormat="1" applyFont="1" applyFill="1" applyAlignment="1">
      <alignment/>
    </xf>
    <xf numFmtId="0" fontId="4" fillId="0" borderId="18" xfId="0" applyNumberFormat="1" applyFont="1" applyFill="1" applyBorder="1" applyAlignment="1">
      <alignment wrapText="1"/>
    </xf>
    <xf numFmtId="0" fontId="7" fillId="0" borderId="18" xfId="0" applyNumberFormat="1" applyFont="1" applyFill="1" applyBorder="1" applyAlignment="1">
      <alignment horizontal="right" wrapText="1"/>
    </xf>
    <xf numFmtId="0" fontId="4" fillId="0" borderId="0" xfId="0" applyNumberFormat="1" applyFont="1" applyFill="1" applyBorder="1" applyAlignment="1">
      <alignment wrapText="1"/>
    </xf>
    <xf numFmtId="0" fontId="4" fillId="0" borderId="0" xfId="0" applyNumberFormat="1" applyFont="1" applyFill="1" applyBorder="1" applyAlignment="1">
      <alignment horizontal="right" wrapText="1"/>
    </xf>
    <xf numFmtId="0" fontId="61" fillId="34" borderId="25" xfId="0" applyNumberFormat="1" applyFont="1" applyFill="1" applyBorder="1" applyAlignment="1">
      <alignment horizontal="right" wrapText="1"/>
    </xf>
    <xf numFmtId="0" fontId="62" fillId="34" borderId="25" xfId="0" applyNumberFormat="1" applyFont="1" applyFill="1" applyBorder="1" applyAlignment="1">
      <alignment horizontal="right" wrapText="1"/>
    </xf>
    <xf numFmtId="0" fontId="7" fillId="0" borderId="25" xfId="0" applyNumberFormat="1" applyFont="1" applyFill="1" applyBorder="1" applyAlignment="1">
      <alignment horizontal="right" wrapText="1"/>
    </xf>
    <xf numFmtId="0" fontId="61" fillId="0" borderId="25" xfId="0" applyNumberFormat="1" applyFont="1" applyFill="1" applyBorder="1" applyAlignment="1">
      <alignment horizontal="right" wrapText="1"/>
    </xf>
    <xf numFmtId="166" fontId="4" fillId="0" borderId="0" xfId="0" applyNumberFormat="1" applyFont="1" applyFill="1" applyBorder="1" applyAlignment="1">
      <alignment horizontal="right" wrapText="1"/>
    </xf>
    <xf numFmtId="167" fontId="4" fillId="0" borderId="0" xfId="0" applyNumberFormat="1" applyFont="1" applyFill="1" applyBorder="1" applyAlignment="1">
      <alignment horizontal="right" wrapText="1"/>
    </xf>
    <xf numFmtId="168" fontId="4" fillId="0" borderId="0" xfId="0" applyNumberFormat="1" applyFont="1" applyFill="1" applyBorder="1" applyAlignment="1">
      <alignment horizontal="right" wrapText="1"/>
    </xf>
    <xf numFmtId="166" fontId="62" fillId="34" borderId="25" xfId="0" applyNumberFormat="1" applyFont="1" applyFill="1" applyBorder="1" applyAlignment="1">
      <alignment horizontal="right" wrapText="1"/>
    </xf>
    <xf numFmtId="167" fontId="62" fillId="34" borderId="25" xfId="0" applyNumberFormat="1" applyFont="1" applyFill="1" applyBorder="1" applyAlignment="1">
      <alignment horizontal="right" wrapText="1"/>
    </xf>
    <xf numFmtId="166" fontId="61" fillId="34" borderId="25" xfId="0" applyNumberFormat="1" applyFont="1" applyFill="1" applyBorder="1" applyAlignment="1">
      <alignment horizontal="right" wrapText="1"/>
    </xf>
    <xf numFmtId="168" fontId="61" fillId="34" borderId="25" xfId="0" applyNumberFormat="1" applyFont="1" applyFill="1" applyBorder="1" applyAlignment="1">
      <alignment horizontal="right" wrapText="1"/>
    </xf>
    <xf numFmtId="166" fontId="4" fillId="0" borderId="25" xfId="0" applyNumberFormat="1" applyFont="1" applyFill="1" applyBorder="1" applyAlignment="1">
      <alignment horizontal="right" wrapText="1"/>
    </xf>
    <xf numFmtId="167" fontId="4" fillId="0" borderId="25" xfId="0" applyNumberFormat="1" applyFont="1" applyFill="1" applyBorder="1" applyAlignment="1">
      <alignment horizontal="right" wrapText="1"/>
    </xf>
    <xf numFmtId="1" fontId="4" fillId="0" borderId="25" xfId="0" applyNumberFormat="1" applyFont="1" applyFill="1" applyBorder="1" applyAlignment="1">
      <alignment horizontal="right" wrapText="1"/>
    </xf>
    <xf numFmtId="168" fontId="4" fillId="0" borderId="25" xfId="0" applyNumberFormat="1" applyFont="1" applyFill="1" applyBorder="1" applyAlignment="1">
      <alignment horizontal="right" wrapText="1"/>
    </xf>
    <xf numFmtId="166" fontId="7" fillId="0" borderId="25" xfId="0" applyNumberFormat="1" applyFont="1" applyFill="1" applyBorder="1" applyAlignment="1">
      <alignment horizontal="right" wrapText="1"/>
    </xf>
    <xf numFmtId="167" fontId="7" fillId="0" borderId="25" xfId="0" applyNumberFormat="1" applyFont="1" applyFill="1" applyBorder="1" applyAlignment="1">
      <alignment horizontal="right" wrapText="1"/>
    </xf>
    <xf numFmtId="168" fontId="7" fillId="0" borderId="25" xfId="0" applyNumberFormat="1" applyFont="1" applyFill="1" applyBorder="1" applyAlignment="1">
      <alignment horizontal="right" wrapText="1"/>
    </xf>
    <xf numFmtId="168" fontId="61" fillId="0" borderId="25" xfId="0" applyNumberFormat="1" applyFont="1" applyFill="1" applyBorder="1" applyAlignment="1">
      <alignment horizontal="right" wrapText="1"/>
    </xf>
    <xf numFmtId="167" fontId="61" fillId="0" borderId="25" xfId="0" applyNumberFormat="1" applyFont="1" applyFill="1" applyBorder="1" applyAlignment="1">
      <alignment horizontal="right" wrapText="1"/>
    </xf>
    <xf numFmtId="166" fontId="61" fillId="0" borderId="25" xfId="0" applyNumberFormat="1" applyFont="1" applyFill="1" applyBorder="1" applyAlignment="1">
      <alignment horizontal="right" wrapText="1"/>
    </xf>
    <xf numFmtId="168" fontId="4" fillId="0" borderId="18" xfId="0" applyNumberFormat="1" applyFont="1" applyFill="1" applyBorder="1" applyAlignment="1">
      <alignment horizontal="right" wrapText="1"/>
    </xf>
    <xf numFmtId="167" fontId="4" fillId="0" borderId="18" xfId="0" applyNumberFormat="1" applyFont="1" applyFill="1" applyBorder="1" applyAlignment="1">
      <alignment horizontal="right" wrapText="1"/>
    </xf>
    <xf numFmtId="166" fontId="4" fillId="0" borderId="18" xfId="0" applyNumberFormat="1" applyFont="1" applyFill="1" applyBorder="1" applyAlignment="1">
      <alignment horizontal="right" wrapText="1"/>
    </xf>
    <xf numFmtId="0" fontId="7" fillId="0" borderId="34" xfId="0" applyNumberFormat="1" applyFont="1" applyFill="1" applyBorder="1" applyAlignment="1">
      <alignment wrapText="1"/>
    </xf>
    <xf numFmtId="0" fontId="61" fillId="34" borderId="35" xfId="0" applyNumberFormat="1" applyFont="1" applyFill="1" applyBorder="1" applyAlignment="1">
      <alignment horizontal="right" wrapText="1"/>
    </xf>
    <xf numFmtId="1" fontId="62" fillId="34" borderId="25" xfId="0" applyNumberFormat="1" applyFont="1" applyFill="1" applyBorder="1" applyAlignment="1">
      <alignment horizontal="right" wrapText="1"/>
    </xf>
    <xf numFmtId="169" fontId="62" fillId="34" borderId="25" xfId="0" applyNumberFormat="1" applyFont="1" applyFill="1" applyBorder="1" applyAlignment="1">
      <alignment horizontal="right" wrapText="1"/>
    </xf>
    <xf numFmtId="168" fontId="61" fillId="34" borderId="35" xfId="0" applyNumberFormat="1" applyFont="1" applyFill="1" applyBorder="1" applyAlignment="1">
      <alignment horizontal="right" wrapText="1"/>
    </xf>
    <xf numFmtId="167" fontId="61" fillId="34" borderId="35" xfId="0" applyNumberFormat="1" applyFont="1" applyFill="1" applyBorder="1" applyAlignment="1">
      <alignment horizontal="right" wrapText="1"/>
    </xf>
    <xf numFmtId="166" fontId="61" fillId="34" borderId="35" xfId="0" applyNumberFormat="1" applyFont="1" applyFill="1" applyBorder="1" applyAlignment="1">
      <alignment horizontal="right" wrapText="1"/>
    </xf>
    <xf numFmtId="0" fontId="4" fillId="0" borderId="32" xfId="0" applyNumberFormat="1" applyFont="1" applyFill="1" applyBorder="1" applyAlignment="1">
      <alignment wrapText="1"/>
    </xf>
    <xf numFmtId="0" fontId="7" fillId="0" borderId="32" xfId="0" applyNumberFormat="1" applyFont="1" applyFill="1" applyBorder="1" applyAlignment="1">
      <alignment horizontal="right" wrapText="1"/>
    </xf>
    <xf numFmtId="0" fontId="4" fillId="0" borderId="0" xfId="0" applyNumberFormat="1" applyFont="1" applyBorder="1" applyAlignment="1">
      <alignment/>
    </xf>
    <xf numFmtId="0" fontId="60" fillId="0" borderId="20" xfId="0" applyNumberFormat="1" applyFont="1" applyFill="1" applyBorder="1" applyAlignment="1">
      <alignment horizontal="right" wrapText="1"/>
    </xf>
    <xf numFmtId="0" fontId="7" fillId="0" borderId="18" xfId="0" applyNumberFormat="1" applyFont="1" applyBorder="1" applyAlignment="1">
      <alignment/>
    </xf>
    <xf numFmtId="0" fontId="61" fillId="34" borderId="18" xfId="0" applyNumberFormat="1" applyFont="1" applyFill="1" applyBorder="1" applyAlignment="1">
      <alignment horizontal="right"/>
    </xf>
    <xf numFmtId="170" fontId="62" fillId="34" borderId="25" xfId="0" applyNumberFormat="1" applyFont="1" applyFill="1" applyBorder="1" applyAlignment="1">
      <alignment horizontal="right" wrapText="1"/>
    </xf>
    <xf numFmtId="167" fontId="61" fillId="34" borderId="25" xfId="0" applyNumberFormat="1" applyFont="1" applyFill="1" applyBorder="1" applyAlignment="1">
      <alignment horizontal="right" wrapText="1"/>
    </xf>
    <xf numFmtId="170" fontId="4" fillId="0" borderId="25" xfId="0" applyNumberFormat="1" applyFont="1" applyFill="1" applyBorder="1" applyAlignment="1">
      <alignment horizontal="right" wrapText="1"/>
    </xf>
    <xf numFmtId="168" fontId="61" fillId="34" borderId="18" xfId="0" applyNumberFormat="1" applyFont="1" applyFill="1" applyBorder="1" applyAlignment="1">
      <alignment horizontal="right"/>
    </xf>
    <xf numFmtId="166" fontId="61" fillId="34" borderId="18" xfId="0" applyNumberFormat="1" applyFont="1" applyFill="1" applyBorder="1" applyAlignment="1">
      <alignment horizontal="right"/>
    </xf>
    <xf numFmtId="0" fontId="61" fillId="0" borderId="18" xfId="0" applyNumberFormat="1" applyFont="1" applyFill="1" applyBorder="1" applyAlignment="1">
      <alignment horizontal="right" wrapText="1"/>
    </xf>
    <xf numFmtId="0" fontId="61" fillId="34" borderId="20" xfId="0" applyNumberFormat="1" applyFont="1" applyFill="1" applyBorder="1" applyAlignment="1">
      <alignment horizontal="right" wrapText="1"/>
    </xf>
    <xf numFmtId="0" fontId="62" fillId="34" borderId="29" xfId="0" applyNumberFormat="1" applyFont="1" applyFill="1" applyBorder="1" applyAlignment="1">
      <alignment horizontal="right" wrapText="1"/>
    </xf>
    <xf numFmtId="0" fontId="63" fillId="0" borderId="33" xfId="0" applyNumberFormat="1" applyFont="1" applyFill="1" applyBorder="1" applyAlignment="1">
      <alignment horizontal="right" wrapText="1"/>
    </xf>
    <xf numFmtId="171" fontId="62" fillId="34" borderId="29" xfId="0" applyNumberFormat="1" applyFont="1" applyFill="1" applyBorder="1" applyAlignment="1">
      <alignment horizontal="right" wrapText="1"/>
    </xf>
    <xf numFmtId="171" fontId="4" fillId="0" borderId="29" xfId="0" applyNumberFormat="1" applyFont="1" applyFill="1" applyBorder="1" applyAlignment="1">
      <alignment horizontal="right" wrapText="1"/>
    </xf>
    <xf numFmtId="171" fontId="62" fillId="34" borderId="25" xfId="0" applyNumberFormat="1" applyFont="1" applyFill="1" applyBorder="1" applyAlignment="1">
      <alignment horizontal="right" wrapText="1"/>
    </xf>
    <xf numFmtId="171" fontId="4" fillId="0" borderId="25" xfId="0" applyNumberFormat="1" applyFont="1" applyFill="1" applyBorder="1" applyAlignment="1">
      <alignment horizontal="right" wrapText="1"/>
    </xf>
    <xf numFmtId="172" fontId="62" fillId="34" borderId="25" xfId="0" applyNumberFormat="1" applyFont="1" applyFill="1" applyBorder="1" applyAlignment="1">
      <alignment horizontal="right" wrapText="1"/>
    </xf>
    <xf numFmtId="172" fontId="4" fillId="0" borderId="25" xfId="0" applyNumberFormat="1" applyFont="1" applyFill="1" applyBorder="1" applyAlignment="1">
      <alignment horizontal="right" wrapText="1"/>
    </xf>
    <xf numFmtId="2" fontId="62" fillId="34" borderId="25" xfId="0" applyNumberFormat="1" applyFont="1" applyFill="1" applyBorder="1" applyAlignment="1">
      <alignment horizontal="right" wrapText="1"/>
    </xf>
    <xf numFmtId="2" fontId="4" fillId="0" borderId="25" xfId="0" applyNumberFormat="1" applyFont="1" applyFill="1" applyBorder="1" applyAlignment="1">
      <alignment horizontal="right" wrapText="1"/>
    </xf>
    <xf numFmtId="173" fontId="62" fillId="34" borderId="25" xfId="0" applyNumberFormat="1" applyFont="1" applyFill="1" applyBorder="1" applyAlignment="1">
      <alignment horizontal="right" wrapText="1"/>
    </xf>
    <xf numFmtId="173" fontId="4" fillId="0" borderId="25" xfId="0" applyNumberFormat="1" applyFont="1" applyFill="1" applyBorder="1" applyAlignment="1">
      <alignment horizontal="right" wrapText="1"/>
    </xf>
    <xf numFmtId="174" fontId="62" fillId="34" borderId="25" xfId="0" applyNumberFormat="1" applyFont="1" applyFill="1" applyBorder="1" applyAlignment="1">
      <alignment horizontal="right" wrapText="1"/>
    </xf>
    <xf numFmtId="174" fontId="4" fillId="0" borderId="25" xfId="0" applyNumberFormat="1" applyFont="1" applyFill="1" applyBorder="1" applyAlignment="1">
      <alignment horizontal="right" wrapText="1"/>
    </xf>
    <xf numFmtId="171" fontId="62" fillId="34" borderId="33" xfId="0" applyNumberFormat="1" applyFont="1" applyFill="1" applyBorder="1" applyAlignment="1">
      <alignment horizontal="right" wrapText="1"/>
    </xf>
    <xf numFmtId="171" fontId="4" fillId="0" borderId="33" xfId="0" applyNumberFormat="1" applyFont="1" applyFill="1" applyBorder="1" applyAlignment="1">
      <alignment horizontal="right" wrapText="1"/>
    </xf>
    <xf numFmtId="0" fontId="6" fillId="0" borderId="0" xfId="0" applyNumberFormat="1" applyFont="1" applyBorder="1" applyAlignment="1">
      <alignment/>
    </xf>
    <xf numFmtId="0" fontId="4" fillId="0" borderId="36" xfId="0" applyNumberFormat="1" applyFont="1" applyFill="1" applyBorder="1" applyAlignment="1">
      <alignment horizontal="left" wrapText="1"/>
    </xf>
    <xf numFmtId="0" fontId="4" fillId="0" borderId="24" xfId="0" applyNumberFormat="1" applyFont="1" applyFill="1" applyBorder="1" applyAlignment="1">
      <alignment vertical="top" wrapText="1"/>
    </xf>
    <xf numFmtId="0" fontId="4" fillId="0" borderId="33" xfId="0" applyNumberFormat="1" applyFont="1" applyBorder="1" applyAlignment="1">
      <alignment/>
    </xf>
    <xf numFmtId="175" fontId="4" fillId="0" borderId="29" xfId="0" applyNumberFormat="1" applyFont="1" applyFill="1" applyBorder="1" applyAlignment="1">
      <alignment horizontal="left" wrapText="1"/>
    </xf>
    <xf numFmtId="176" fontId="4" fillId="0" borderId="25" xfId="0" applyNumberFormat="1" applyFont="1" applyFill="1" applyBorder="1" applyAlignment="1">
      <alignment wrapText="1"/>
    </xf>
    <xf numFmtId="0" fontId="4" fillId="0" borderId="22" xfId="0" applyNumberFormat="1" applyFont="1" applyFill="1" applyBorder="1" applyAlignment="1">
      <alignment wrapText="1"/>
    </xf>
    <xf numFmtId="0" fontId="59" fillId="0" borderId="0" xfId="0" applyNumberFormat="1" applyFont="1" applyAlignment="1">
      <alignment horizontal="right"/>
    </xf>
    <xf numFmtId="0" fontId="6" fillId="0" borderId="14" xfId="0" applyNumberFormat="1" applyFont="1" applyBorder="1" applyAlignment="1">
      <alignment horizontal="right"/>
    </xf>
    <xf numFmtId="0" fontId="7" fillId="0" borderId="0" xfId="0" applyNumberFormat="1" applyFont="1" applyBorder="1" applyAlignment="1">
      <alignment horizontal="right"/>
    </xf>
    <xf numFmtId="0" fontId="61" fillId="0" borderId="20" xfId="0" applyNumberFormat="1" applyFont="1" applyFill="1" applyBorder="1" applyAlignment="1">
      <alignment horizontal="right" wrapText="1"/>
    </xf>
    <xf numFmtId="0" fontId="64" fillId="0" borderId="0" xfId="0" applyNumberFormat="1" applyFont="1" applyFill="1" applyBorder="1" applyAlignment="1">
      <alignment horizontal="right" wrapText="1"/>
    </xf>
    <xf numFmtId="0" fontId="64" fillId="0" borderId="25" xfId="0" applyNumberFormat="1" applyFont="1" applyFill="1" applyBorder="1" applyAlignment="1">
      <alignment horizontal="right" wrapText="1"/>
    </xf>
    <xf numFmtId="0" fontId="7" fillId="0" borderId="25" xfId="0" applyNumberFormat="1" applyFont="1" applyFill="1" applyBorder="1" applyAlignment="1">
      <alignment horizontal="left" vertical="center" wrapText="1"/>
    </xf>
    <xf numFmtId="0" fontId="7" fillId="0" borderId="33" xfId="0" applyNumberFormat="1" applyFont="1" applyFill="1" applyBorder="1" applyAlignment="1">
      <alignment horizontal="left" vertical="center" wrapText="1"/>
    </xf>
    <xf numFmtId="0" fontId="64" fillId="0" borderId="33" xfId="0" applyNumberFormat="1" applyFont="1" applyFill="1" applyBorder="1" applyAlignment="1">
      <alignment horizontal="right" wrapText="1"/>
    </xf>
    <xf numFmtId="0" fontId="4" fillId="0" borderId="23" xfId="0" applyNumberFormat="1" applyFont="1" applyFill="1" applyBorder="1" applyAlignment="1">
      <alignment wrapText="1"/>
    </xf>
    <xf numFmtId="0" fontId="4" fillId="0" borderId="25" xfId="0" applyNumberFormat="1" applyFont="1" applyFill="1" applyBorder="1" applyAlignment="1">
      <alignment horizontal="left" wrapText="1" indent="1"/>
    </xf>
    <xf numFmtId="170" fontId="4" fillId="0" borderId="23" xfId="0" applyNumberFormat="1" applyFont="1" applyFill="1" applyBorder="1" applyAlignment="1">
      <alignment horizontal="right" wrapText="1"/>
    </xf>
    <xf numFmtId="165" fontId="4" fillId="0" borderId="23" xfId="0" applyNumberFormat="1" applyFont="1" applyFill="1" applyBorder="1" applyAlignment="1">
      <alignment horizontal="right" wrapText="1"/>
    </xf>
    <xf numFmtId="177" fontId="4" fillId="0" borderId="25" xfId="0" applyNumberFormat="1" applyFont="1" applyFill="1" applyBorder="1" applyAlignment="1">
      <alignment horizontal="right" wrapText="1"/>
    </xf>
    <xf numFmtId="178" fontId="4" fillId="0" borderId="25" xfId="0" applyNumberFormat="1" applyFont="1" applyFill="1" applyBorder="1" applyAlignment="1">
      <alignment horizontal="right" wrapText="1"/>
    </xf>
    <xf numFmtId="0" fontId="4" fillId="0" borderId="25" xfId="0" applyNumberFormat="1" applyFont="1" applyFill="1" applyBorder="1" applyAlignment="1">
      <alignment horizontal="left" wrapText="1"/>
    </xf>
    <xf numFmtId="179" fontId="4" fillId="0" borderId="23" xfId="0" applyNumberFormat="1" applyFont="1" applyFill="1" applyBorder="1" applyAlignment="1">
      <alignment horizontal="right" wrapText="1"/>
    </xf>
    <xf numFmtId="0" fontId="4" fillId="0" borderId="25" xfId="0" applyNumberFormat="1" applyFont="1" applyFill="1" applyBorder="1" applyAlignment="1">
      <alignment horizontal="left" wrapText="1" indent="2"/>
    </xf>
    <xf numFmtId="173" fontId="4" fillId="0" borderId="23" xfId="0" applyNumberFormat="1" applyFont="1" applyFill="1" applyBorder="1" applyAlignment="1">
      <alignment horizontal="right" wrapText="1"/>
    </xf>
    <xf numFmtId="180" fontId="4" fillId="0" borderId="18" xfId="0" applyNumberFormat="1" applyFont="1" applyFill="1" applyBorder="1" applyAlignment="1">
      <alignment horizontal="right" wrapText="1"/>
    </xf>
    <xf numFmtId="178" fontId="4" fillId="0" borderId="23" xfId="0" applyNumberFormat="1" applyFont="1" applyFill="1" applyBorder="1" applyAlignment="1">
      <alignment horizontal="right" wrapText="1"/>
    </xf>
    <xf numFmtId="0" fontId="65" fillId="0" borderId="0" xfId="0" applyNumberFormat="1" applyFont="1" applyFill="1" applyBorder="1" applyAlignment="1">
      <alignment horizontal="right" wrapText="1"/>
    </xf>
    <xf numFmtId="0" fontId="65" fillId="0" borderId="25" xfId="0" applyNumberFormat="1" applyFont="1" applyFill="1" applyBorder="1" applyAlignment="1">
      <alignment horizontal="right" wrapText="1"/>
    </xf>
    <xf numFmtId="173" fontId="4" fillId="0" borderId="0" xfId="0" applyNumberFormat="1" applyFont="1" applyFill="1" applyBorder="1" applyAlignment="1">
      <alignment horizontal="right" wrapText="1"/>
    </xf>
    <xf numFmtId="0" fontId="4" fillId="0" borderId="21" xfId="0" applyNumberFormat="1" applyFont="1" applyFill="1" applyBorder="1" applyAlignment="1">
      <alignment wrapText="1"/>
    </xf>
    <xf numFmtId="0" fontId="4" fillId="0" borderId="21" xfId="0" applyNumberFormat="1" applyFont="1" applyFill="1" applyBorder="1" applyAlignment="1">
      <alignment horizontal="right" wrapText="1"/>
    </xf>
    <xf numFmtId="0" fontId="7" fillId="0" borderId="29" xfId="0" applyNumberFormat="1" applyFont="1" applyFill="1" applyBorder="1" applyAlignment="1">
      <alignment horizontal="right" wrapText="1"/>
    </xf>
    <xf numFmtId="170" fontId="7" fillId="0" borderId="25" xfId="0" applyNumberFormat="1" applyFont="1" applyFill="1" applyBorder="1" applyAlignment="1">
      <alignment horizontal="right" wrapText="1"/>
    </xf>
    <xf numFmtId="178" fontId="7" fillId="0" borderId="25" xfId="0" applyNumberFormat="1" applyFont="1" applyFill="1" applyBorder="1" applyAlignment="1">
      <alignment horizontal="right" wrapText="1"/>
    </xf>
    <xf numFmtId="173" fontId="7" fillId="0" borderId="25" xfId="0" applyNumberFormat="1" applyFont="1" applyFill="1" applyBorder="1" applyAlignment="1">
      <alignment horizontal="right" wrapText="1"/>
    </xf>
    <xf numFmtId="170" fontId="7" fillId="0" borderId="29" xfId="0" applyNumberFormat="1" applyFont="1" applyFill="1" applyBorder="1" applyAlignment="1">
      <alignment horizontal="right" wrapText="1"/>
    </xf>
    <xf numFmtId="0" fontId="7" fillId="0" borderId="25" xfId="0" applyNumberFormat="1" applyFont="1" applyFill="1" applyBorder="1" applyAlignment="1">
      <alignment wrapText="1"/>
    </xf>
    <xf numFmtId="0" fontId="61" fillId="34" borderId="29" xfId="0" applyNumberFormat="1" applyFont="1" applyFill="1" applyBorder="1" applyAlignment="1">
      <alignment horizontal="right" wrapText="1"/>
    </xf>
    <xf numFmtId="0" fontId="7" fillId="0" borderId="27" xfId="0" applyNumberFormat="1" applyFont="1" applyFill="1" applyBorder="1" applyAlignment="1">
      <alignment horizontal="center" wrapText="1"/>
    </xf>
    <xf numFmtId="0" fontId="62" fillId="34" borderId="27" xfId="0" applyNumberFormat="1" applyFont="1" applyFill="1" applyBorder="1" applyAlignment="1">
      <alignment horizontal="right" wrapText="1"/>
    </xf>
    <xf numFmtId="0" fontId="7" fillId="34" borderId="27" xfId="0" applyNumberFormat="1" applyFont="1" applyFill="1" applyBorder="1" applyAlignment="1">
      <alignment horizontal="center" wrapText="1"/>
    </xf>
    <xf numFmtId="170" fontId="62" fillId="34" borderId="29" xfId="0" applyNumberFormat="1" applyFont="1" applyFill="1" applyBorder="1" applyAlignment="1">
      <alignment horizontal="right" wrapText="1"/>
    </xf>
    <xf numFmtId="170" fontId="4" fillId="0" borderId="29" xfId="0" applyNumberFormat="1" applyFont="1" applyFill="1" applyBorder="1" applyAlignment="1">
      <alignment horizontal="right" wrapText="1"/>
    </xf>
    <xf numFmtId="178" fontId="62" fillId="34" borderId="29" xfId="0" applyNumberFormat="1" applyFont="1" applyFill="1" applyBorder="1" applyAlignment="1">
      <alignment horizontal="right" wrapText="1"/>
    </xf>
    <xf numFmtId="182" fontId="62" fillId="34" borderId="29" xfId="0" applyNumberFormat="1" applyFont="1" applyFill="1" applyBorder="1" applyAlignment="1">
      <alignment horizontal="right" wrapText="1"/>
    </xf>
    <xf numFmtId="182" fontId="4" fillId="0" borderId="25" xfId="0" applyNumberFormat="1" applyFont="1" applyFill="1" applyBorder="1" applyAlignment="1">
      <alignment horizontal="right" wrapText="1"/>
    </xf>
    <xf numFmtId="170" fontId="61" fillId="34" borderId="29" xfId="0" applyNumberFormat="1" applyFont="1" applyFill="1" applyBorder="1" applyAlignment="1">
      <alignment horizontal="right" wrapText="1"/>
    </xf>
    <xf numFmtId="178" fontId="4" fillId="0" borderId="29" xfId="0" applyNumberFormat="1" applyFont="1" applyFill="1" applyBorder="1" applyAlignment="1">
      <alignment horizontal="right" wrapText="1"/>
    </xf>
    <xf numFmtId="1" fontId="62" fillId="34" borderId="29" xfId="0" applyNumberFormat="1" applyFont="1" applyFill="1" applyBorder="1" applyAlignment="1">
      <alignment horizontal="right" wrapText="1"/>
    </xf>
    <xf numFmtId="183" fontId="61" fillId="34" borderId="18" xfId="0" applyNumberFormat="1" applyFont="1" applyFill="1" applyBorder="1" applyAlignment="1">
      <alignment horizontal="right" wrapText="1"/>
    </xf>
    <xf numFmtId="183" fontId="7" fillId="0" borderId="18" xfId="0" applyNumberFormat="1" applyFont="1" applyFill="1" applyBorder="1" applyAlignment="1">
      <alignment horizontal="right" wrapText="1"/>
    </xf>
    <xf numFmtId="0" fontId="61" fillId="0" borderId="18" xfId="0" applyNumberFormat="1" applyFont="1" applyFill="1" applyBorder="1" applyAlignment="1">
      <alignment horizontal="center" wrapText="1"/>
    </xf>
    <xf numFmtId="0" fontId="62" fillId="34" borderId="20" xfId="0" applyNumberFormat="1" applyFont="1" applyFill="1" applyBorder="1" applyAlignment="1">
      <alignment horizontal="right" wrapText="1"/>
    </xf>
    <xf numFmtId="0" fontId="62" fillId="0" borderId="20" xfId="0" applyNumberFormat="1" applyFont="1" applyFill="1" applyBorder="1" applyAlignment="1">
      <alignment horizontal="right" wrapText="1"/>
    </xf>
    <xf numFmtId="0" fontId="7" fillId="0" borderId="37" xfId="0" applyNumberFormat="1" applyFont="1" applyFill="1" applyBorder="1" applyAlignment="1">
      <alignment wrapText="1"/>
    </xf>
    <xf numFmtId="0" fontId="4" fillId="0" borderId="38" xfId="0" applyNumberFormat="1" applyFont="1" applyFill="1" applyBorder="1" applyAlignment="1">
      <alignment wrapText="1"/>
    </xf>
    <xf numFmtId="0" fontId="7" fillId="0" borderId="32" xfId="0" applyNumberFormat="1" applyFont="1" applyFill="1" applyBorder="1" applyAlignment="1">
      <alignment wrapText="1"/>
    </xf>
    <xf numFmtId="167" fontId="61" fillId="34" borderId="29" xfId="0" applyNumberFormat="1" applyFont="1" applyFill="1" applyBorder="1" applyAlignment="1">
      <alignment horizontal="right" wrapText="1"/>
    </xf>
    <xf numFmtId="1" fontId="61" fillId="34" borderId="29" xfId="0" applyNumberFormat="1" applyFont="1" applyFill="1" applyBorder="1" applyAlignment="1">
      <alignment horizontal="right" wrapText="1"/>
    </xf>
    <xf numFmtId="1" fontId="7" fillId="0" borderId="29" xfId="0" applyNumberFormat="1" applyFont="1" applyFill="1" applyBorder="1" applyAlignment="1">
      <alignment horizontal="right" wrapText="1"/>
    </xf>
    <xf numFmtId="167" fontId="7" fillId="0" borderId="29" xfId="0" applyNumberFormat="1" applyFont="1" applyFill="1" applyBorder="1" applyAlignment="1">
      <alignment horizontal="right" wrapText="1"/>
    </xf>
    <xf numFmtId="184" fontId="62" fillId="34" borderId="29" xfId="0" applyNumberFormat="1" applyFont="1" applyFill="1" applyBorder="1" applyAlignment="1">
      <alignment horizontal="right" wrapText="1"/>
    </xf>
    <xf numFmtId="185" fontId="4" fillId="0" borderId="25" xfId="0" applyNumberFormat="1" applyFont="1" applyFill="1" applyBorder="1" applyAlignment="1">
      <alignment horizontal="right" wrapText="1"/>
    </xf>
    <xf numFmtId="173" fontId="62" fillId="34" borderId="29" xfId="0" applyNumberFormat="1" applyFont="1" applyFill="1" applyBorder="1" applyAlignment="1">
      <alignment horizontal="right" wrapText="1"/>
    </xf>
    <xf numFmtId="186" fontId="62" fillId="34" borderId="29" xfId="0" applyNumberFormat="1" applyFont="1" applyFill="1" applyBorder="1" applyAlignment="1">
      <alignment horizontal="right" wrapText="1"/>
    </xf>
    <xf numFmtId="185" fontId="62" fillId="34" borderId="29" xfId="0" applyNumberFormat="1" applyFont="1" applyFill="1" applyBorder="1" applyAlignment="1">
      <alignment horizontal="right" wrapText="1"/>
    </xf>
    <xf numFmtId="187" fontId="62" fillId="34" borderId="29" xfId="0" applyNumberFormat="1" applyFont="1" applyFill="1" applyBorder="1" applyAlignment="1">
      <alignment horizontal="right" wrapText="1"/>
    </xf>
    <xf numFmtId="186" fontId="4" fillId="0" borderId="25" xfId="0" applyNumberFormat="1" applyFont="1" applyFill="1" applyBorder="1" applyAlignment="1">
      <alignment horizontal="right" wrapText="1"/>
    </xf>
    <xf numFmtId="178" fontId="61" fillId="34" borderId="29" xfId="0" applyNumberFormat="1" applyFont="1" applyFill="1" applyBorder="1" applyAlignment="1">
      <alignment horizontal="right" wrapText="1"/>
    </xf>
    <xf numFmtId="185" fontId="61" fillId="34" borderId="29" xfId="0" applyNumberFormat="1" applyFont="1" applyFill="1" applyBorder="1" applyAlignment="1">
      <alignment horizontal="right" wrapText="1"/>
    </xf>
    <xf numFmtId="182" fontId="7" fillId="0" borderId="25" xfId="0" applyNumberFormat="1" applyFont="1" applyFill="1" applyBorder="1" applyAlignment="1">
      <alignment horizontal="right" wrapText="1"/>
    </xf>
    <xf numFmtId="1" fontId="7" fillId="0" borderId="25" xfId="0" applyNumberFormat="1" applyFont="1" applyFill="1" applyBorder="1" applyAlignment="1">
      <alignment horizontal="right" wrapText="1"/>
    </xf>
    <xf numFmtId="182" fontId="4" fillId="0" borderId="29" xfId="0" applyNumberFormat="1" applyFont="1" applyFill="1" applyBorder="1" applyAlignment="1">
      <alignment horizontal="right" wrapText="1"/>
    </xf>
    <xf numFmtId="1" fontId="4" fillId="0" borderId="29" xfId="0" applyNumberFormat="1" applyFont="1" applyFill="1" applyBorder="1" applyAlignment="1">
      <alignment horizontal="right" wrapText="1"/>
    </xf>
    <xf numFmtId="173" fontId="61" fillId="34" borderId="29" xfId="0" applyNumberFormat="1" applyFont="1" applyFill="1" applyBorder="1" applyAlignment="1">
      <alignment horizontal="right" wrapText="1"/>
    </xf>
    <xf numFmtId="1" fontId="4" fillId="0" borderId="0" xfId="0" applyNumberFormat="1" applyFont="1" applyFill="1" applyBorder="1" applyAlignment="1">
      <alignment horizontal="right" wrapText="1"/>
    </xf>
    <xf numFmtId="184" fontId="4" fillId="0" borderId="0" xfId="0" applyNumberFormat="1" applyFont="1" applyFill="1" applyBorder="1" applyAlignment="1">
      <alignment horizontal="right" wrapText="1"/>
    </xf>
    <xf numFmtId="184" fontId="4" fillId="0" borderId="25" xfId="0" applyNumberFormat="1" applyFont="1" applyFill="1" applyBorder="1" applyAlignment="1">
      <alignment horizontal="right" wrapText="1"/>
    </xf>
    <xf numFmtId="185" fontId="4" fillId="0" borderId="29" xfId="0" applyNumberFormat="1" applyFont="1" applyFill="1" applyBorder="1" applyAlignment="1">
      <alignment horizontal="right" wrapText="1"/>
    </xf>
    <xf numFmtId="173" fontId="4" fillId="0" borderId="29" xfId="0" applyNumberFormat="1" applyFont="1" applyFill="1" applyBorder="1" applyAlignment="1">
      <alignment horizontal="right" wrapText="1"/>
    </xf>
    <xf numFmtId="184" fontId="4" fillId="0" borderId="29" xfId="0" applyNumberFormat="1" applyFont="1" applyFill="1" applyBorder="1" applyAlignment="1">
      <alignment horizontal="right" wrapText="1"/>
    </xf>
    <xf numFmtId="178" fontId="61" fillId="34" borderId="18" xfId="0" applyNumberFormat="1" applyFont="1" applyFill="1" applyBorder="1" applyAlignment="1">
      <alignment horizontal="right" wrapText="1"/>
    </xf>
    <xf numFmtId="173" fontId="61" fillId="34" borderId="18" xfId="0" applyNumberFormat="1" applyFont="1" applyFill="1" applyBorder="1" applyAlignment="1">
      <alignment horizontal="right" wrapText="1"/>
    </xf>
    <xf numFmtId="185" fontId="61" fillId="34" borderId="18" xfId="0" applyNumberFormat="1" applyFont="1" applyFill="1" applyBorder="1" applyAlignment="1">
      <alignment horizontal="right" wrapText="1"/>
    </xf>
    <xf numFmtId="1" fontId="61" fillId="34" borderId="18" xfId="0" applyNumberFormat="1" applyFont="1" applyFill="1" applyBorder="1" applyAlignment="1">
      <alignment horizontal="right" wrapText="1"/>
    </xf>
    <xf numFmtId="178" fontId="7" fillId="0" borderId="18" xfId="0" applyNumberFormat="1" applyFont="1" applyFill="1" applyBorder="1" applyAlignment="1">
      <alignment horizontal="right" wrapText="1"/>
    </xf>
    <xf numFmtId="173" fontId="7" fillId="0" borderId="18" xfId="0" applyNumberFormat="1" applyFont="1" applyFill="1" applyBorder="1" applyAlignment="1">
      <alignment horizontal="right" wrapText="1"/>
    </xf>
    <xf numFmtId="182" fontId="7" fillId="0" borderId="18" xfId="0" applyNumberFormat="1" applyFont="1" applyFill="1" applyBorder="1" applyAlignment="1">
      <alignment horizontal="right" wrapText="1"/>
    </xf>
    <xf numFmtId="1" fontId="7" fillId="0" borderId="18" xfId="0" applyNumberFormat="1" applyFont="1" applyFill="1" applyBorder="1" applyAlignment="1">
      <alignment horizontal="right" wrapText="1"/>
    </xf>
    <xf numFmtId="0" fontId="4" fillId="0" borderId="27" xfId="0" applyNumberFormat="1" applyFont="1" applyFill="1" applyBorder="1" applyAlignment="1">
      <alignment horizontal="center" wrapText="1"/>
    </xf>
    <xf numFmtId="0" fontId="4" fillId="34" borderId="27" xfId="0" applyNumberFormat="1" applyFont="1" applyFill="1" applyBorder="1" applyAlignment="1">
      <alignment horizontal="center" wrapText="1"/>
    </xf>
    <xf numFmtId="0" fontId="63" fillId="34" borderId="20" xfId="0" applyNumberFormat="1" applyFont="1" applyFill="1" applyBorder="1" applyAlignment="1">
      <alignment horizontal="right" wrapText="1"/>
    </xf>
    <xf numFmtId="186" fontId="62" fillId="34" borderId="25" xfId="0" applyNumberFormat="1" applyFont="1" applyFill="1" applyBorder="1" applyAlignment="1">
      <alignment horizontal="right" wrapText="1"/>
    </xf>
    <xf numFmtId="170" fontId="61" fillId="34" borderId="25" xfId="0" applyNumberFormat="1" applyFont="1" applyFill="1" applyBorder="1" applyAlignment="1">
      <alignment horizontal="right" wrapText="1"/>
    </xf>
    <xf numFmtId="182" fontId="62" fillId="34" borderId="25" xfId="0" applyNumberFormat="1" applyFont="1" applyFill="1" applyBorder="1" applyAlignment="1">
      <alignment horizontal="right" wrapText="1"/>
    </xf>
    <xf numFmtId="178" fontId="61" fillId="34" borderId="25" xfId="0" applyNumberFormat="1" applyFont="1" applyFill="1" applyBorder="1" applyAlignment="1">
      <alignment horizontal="right" wrapText="1"/>
    </xf>
    <xf numFmtId="0" fontId="61" fillId="34" borderId="27" xfId="0" applyNumberFormat="1" applyFont="1" applyFill="1" applyBorder="1" applyAlignment="1">
      <alignment horizontal="right" wrapText="1"/>
    </xf>
    <xf numFmtId="0" fontId="7" fillId="0" borderId="27" xfId="0" applyNumberFormat="1" applyFont="1" applyFill="1" applyBorder="1" applyAlignment="1">
      <alignment horizontal="right" wrapText="1"/>
    </xf>
    <xf numFmtId="173" fontId="61" fillId="34" borderId="25" xfId="0" applyNumberFormat="1" applyFont="1" applyFill="1" applyBorder="1" applyAlignment="1">
      <alignment horizontal="right" wrapText="1"/>
    </xf>
    <xf numFmtId="182" fontId="61" fillId="34" borderId="29" xfId="0" applyNumberFormat="1" applyFont="1" applyFill="1" applyBorder="1" applyAlignment="1">
      <alignment horizontal="right" wrapText="1"/>
    </xf>
    <xf numFmtId="182" fontId="7" fillId="0" borderId="29" xfId="0" applyNumberFormat="1" applyFont="1" applyFill="1" applyBorder="1" applyAlignment="1">
      <alignment horizontal="right" wrapText="1"/>
    </xf>
    <xf numFmtId="185" fontId="7" fillId="0" borderId="29" xfId="0" applyNumberFormat="1" applyFont="1" applyFill="1" applyBorder="1" applyAlignment="1">
      <alignment horizontal="right" wrapText="1"/>
    </xf>
    <xf numFmtId="170" fontId="4" fillId="0" borderId="0" xfId="0" applyNumberFormat="1" applyFont="1" applyFill="1" applyBorder="1" applyAlignment="1">
      <alignment horizontal="right" wrapText="1"/>
    </xf>
    <xf numFmtId="182" fontId="4" fillId="0" borderId="0" xfId="0" applyNumberFormat="1" applyFont="1" applyFill="1" applyBorder="1" applyAlignment="1">
      <alignment horizontal="right" wrapText="1"/>
    </xf>
    <xf numFmtId="185" fontId="4" fillId="0" borderId="0" xfId="0" applyNumberFormat="1" applyFont="1" applyFill="1" applyBorder="1" applyAlignment="1">
      <alignment horizontal="right" wrapText="1"/>
    </xf>
    <xf numFmtId="170" fontId="61" fillId="34" borderId="18" xfId="0" applyNumberFormat="1" applyFont="1" applyFill="1" applyBorder="1" applyAlignment="1">
      <alignment horizontal="right" wrapText="1"/>
    </xf>
    <xf numFmtId="182" fontId="61" fillId="34" borderId="18" xfId="0" applyNumberFormat="1" applyFont="1" applyFill="1" applyBorder="1" applyAlignment="1">
      <alignment horizontal="right" wrapText="1"/>
    </xf>
    <xf numFmtId="170" fontId="7" fillId="0" borderId="18" xfId="0" applyNumberFormat="1" applyFont="1" applyFill="1" applyBorder="1" applyAlignment="1">
      <alignment horizontal="right" wrapText="1"/>
    </xf>
    <xf numFmtId="185" fontId="7" fillId="0" borderId="18" xfId="0" applyNumberFormat="1" applyFont="1" applyFill="1" applyBorder="1" applyAlignment="1">
      <alignment horizontal="right" wrapText="1"/>
    </xf>
    <xf numFmtId="178" fontId="62" fillId="34" borderId="25" xfId="0" applyNumberFormat="1" applyFont="1" applyFill="1" applyBorder="1" applyAlignment="1">
      <alignment horizontal="right" wrapText="1"/>
    </xf>
    <xf numFmtId="178" fontId="7" fillId="0" borderId="29" xfId="0" applyNumberFormat="1" applyFont="1" applyFill="1" applyBorder="1" applyAlignment="1">
      <alignment horizontal="right" wrapText="1"/>
    </xf>
    <xf numFmtId="188" fontId="61" fillId="34" borderId="29" xfId="0" applyNumberFormat="1" applyFont="1" applyFill="1" applyBorder="1" applyAlignment="1">
      <alignment horizontal="right" wrapText="1"/>
    </xf>
    <xf numFmtId="188" fontId="4" fillId="0" borderId="29" xfId="0" applyNumberFormat="1" applyFont="1" applyFill="1" applyBorder="1" applyAlignment="1">
      <alignment horizontal="right" wrapText="1"/>
    </xf>
    <xf numFmtId="189" fontId="61" fillId="34" borderId="33" xfId="0" applyNumberFormat="1" applyFont="1" applyFill="1" applyBorder="1" applyAlignment="1">
      <alignment horizontal="right" wrapText="1"/>
    </xf>
    <xf numFmtId="189" fontId="4" fillId="0" borderId="33" xfId="0" applyNumberFormat="1" applyFont="1" applyFill="1" applyBorder="1" applyAlignment="1">
      <alignment horizontal="right" wrapText="1"/>
    </xf>
    <xf numFmtId="0" fontId="6" fillId="0" borderId="14" xfId="0" applyNumberFormat="1" applyFont="1" applyBorder="1" applyAlignment="1">
      <alignment/>
    </xf>
    <xf numFmtId="167" fontId="62" fillId="34" borderId="29" xfId="0" applyNumberFormat="1" applyFont="1" applyFill="1" applyBorder="1" applyAlignment="1">
      <alignment horizontal="right" wrapText="1"/>
    </xf>
    <xf numFmtId="190" fontId="62" fillId="34" borderId="25" xfId="0" applyNumberFormat="1" applyFont="1" applyFill="1" applyBorder="1" applyAlignment="1">
      <alignment horizontal="right" wrapText="1"/>
    </xf>
    <xf numFmtId="190" fontId="4" fillId="0" borderId="25" xfId="0" applyNumberFormat="1" applyFont="1" applyFill="1" applyBorder="1" applyAlignment="1">
      <alignment horizontal="right" wrapText="1"/>
    </xf>
    <xf numFmtId="183" fontId="62" fillId="34" borderId="25" xfId="0" applyNumberFormat="1" applyFont="1" applyFill="1" applyBorder="1" applyAlignment="1">
      <alignment horizontal="right" wrapText="1"/>
    </xf>
    <xf numFmtId="183" fontId="4" fillId="0" borderId="25" xfId="0" applyNumberFormat="1" applyFont="1" applyFill="1" applyBorder="1" applyAlignment="1">
      <alignment horizontal="right" wrapText="1"/>
    </xf>
    <xf numFmtId="170" fontId="62" fillId="34" borderId="33" xfId="0" applyNumberFormat="1" applyFont="1" applyFill="1" applyBorder="1" applyAlignment="1">
      <alignment horizontal="right" wrapText="1"/>
    </xf>
    <xf numFmtId="170" fontId="4" fillId="0" borderId="33" xfId="0" applyNumberFormat="1" applyFont="1" applyFill="1" applyBorder="1" applyAlignment="1">
      <alignment horizontal="right" wrapText="1"/>
    </xf>
    <xf numFmtId="185" fontId="62" fillId="34" borderId="25" xfId="0" applyNumberFormat="1" applyFont="1" applyFill="1" applyBorder="1" applyAlignment="1">
      <alignment horizontal="right" wrapText="1"/>
    </xf>
    <xf numFmtId="179" fontId="62" fillId="34" borderId="25" xfId="0" applyNumberFormat="1" applyFont="1" applyFill="1" applyBorder="1" applyAlignment="1">
      <alignment horizontal="right" wrapText="1"/>
    </xf>
    <xf numFmtId="179" fontId="4" fillId="0" borderId="25" xfId="0" applyNumberFormat="1" applyFont="1" applyFill="1" applyBorder="1" applyAlignment="1">
      <alignment horizontal="right" wrapText="1"/>
    </xf>
    <xf numFmtId="0" fontId="7" fillId="0" borderId="33" xfId="0" applyNumberFormat="1" applyFont="1" applyFill="1" applyBorder="1" applyAlignment="1">
      <alignment wrapText="1"/>
    </xf>
    <xf numFmtId="178" fontId="61" fillId="34" borderId="33" xfId="0" applyNumberFormat="1" applyFont="1" applyFill="1" applyBorder="1" applyAlignment="1">
      <alignment horizontal="right" wrapText="1"/>
    </xf>
    <xf numFmtId="178" fontId="7" fillId="0" borderId="33" xfId="0" applyNumberFormat="1" applyFont="1" applyFill="1" applyBorder="1" applyAlignment="1">
      <alignment horizontal="right" wrapText="1"/>
    </xf>
    <xf numFmtId="0" fontId="63" fillId="0" borderId="29" xfId="0" applyNumberFormat="1" applyFont="1" applyFill="1" applyBorder="1" applyAlignment="1">
      <alignment horizontal="right" wrapText="1"/>
    </xf>
    <xf numFmtId="0" fontId="66" fillId="0" borderId="0" xfId="0" applyNumberFormat="1" applyFont="1" applyAlignment="1">
      <alignment/>
    </xf>
    <xf numFmtId="0" fontId="60" fillId="34" borderId="20" xfId="0" applyNumberFormat="1" applyFont="1" applyFill="1" applyBorder="1" applyAlignment="1">
      <alignment horizontal="right" wrapText="1"/>
    </xf>
    <xf numFmtId="0" fontId="62" fillId="34" borderId="0" xfId="0" applyNumberFormat="1" applyFont="1" applyFill="1" applyBorder="1" applyAlignment="1">
      <alignment horizontal="right" wrapText="1"/>
    </xf>
    <xf numFmtId="0" fontId="4" fillId="0" borderId="33" xfId="0" applyNumberFormat="1" applyFont="1" applyBorder="1" applyAlignment="1">
      <alignment horizontal="right"/>
    </xf>
    <xf numFmtId="191" fontId="61" fillId="34" borderId="29" xfId="0" applyNumberFormat="1" applyFont="1" applyFill="1" applyBorder="1" applyAlignment="1">
      <alignment horizontal="right" wrapText="1"/>
    </xf>
    <xf numFmtId="168" fontId="7" fillId="0" borderId="29" xfId="0" applyNumberFormat="1" applyFont="1" applyFill="1" applyBorder="1" applyAlignment="1">
      <alignment horizontal="right" wrapText="1"/>
    </xf>
    <xf numFmtId="187" fontId="4" fillId="0" borderId="29" xfId="0" applyNumberFormat="1" applyFont="1" applyFill="1" applyBorder="1" applyAlignment="1">
      <alignment horizontal="right" wrapText="1"/>
    </xf>
    <xf numFmtId="192" fontId="62" fillId="34" borderId="25" xfId="0" applyNumberFormat="1" applyFont="1" applyFill="1" applyBorder="1" applyAlignment="1">
      <alignment horizontal="right" wrapText="1"/>
    </xf>
    <xf numFmtId="192" fontId="4" fillId="0" borderId="25" xfId="0" applyNumberFormat="1" applyFont="1" applyFill="1" applyBorder="1" applyAlignment="1">
      <alignment horizontal="right" wrapText="1"/>
    </xf>
    <xf numFmtId="193" fontId="62" fillId="34" borderId="29" xfId="0" applyNumberFormat="1" applyFont="1" applyFill="1" applyBorder="1" applyAlignment="1">
      <alignment horizontal="right" wrapText="1"/>
    </xf>
    <xf numFmtId="193" fontId="4" fillId="0" borderId="29" xfId="0" applyNumberFormat="1" applyFont="1" applyFill="1" applyBorder="1" applyAlignment="1">
      <alignment horizontal="right" wrapText="1"/>
    </xf>
    <xf numFmtId="193" fontId="62" fillId="34" borderId="0" xfId="0" applyNumberFormat="1" applyFont="1" applyFill="1" applyBorder="1" applyAlignment="1">
      <alignment horizontal="right" wrapText="1"/>
    </xf>
    <xf numFmtId="193" fontId="4" fillId="0" borderId="0" xfId="0" applyNumberFormat="1" applyFont="1" applyFill="1" applyBorder="1" applyAlignment="1">
      <alignment horizontal="right" wrapText="1"/>
    </xf>
    <xf numFmtId="193" fontId="62" fillId="34" borderId="25" xfId="0" applyNumberFormat="1" applyFont="1" applyFill="1" applyBorder="1" applyAlignment="1">
      <alignment horizontal="right" wrapText="1"/>
    </xf>
    <xf numFmtId="193" fontId="4" fillId="0" borderId="25" xfId="0" applyNumberFormat="1" applyFont="1" applyFill="1" applyBorder="1" applyAlignment="1">
      <alignment horizontal="right" wrapText="1"/>
    </xf>
    <xf numFmtId="187" fontId="62" fillId="34" borderId="25" xfId="0" applyNumberFormat="1" applyFont="1" applyFill="1" applyBorder="1" applyAlignment="1">
      <alignment horizontal="right" wrapText="1"/>
    </xf>
    <xf numFmtId="187" fontId="4" fillId="0" borderId="25" xfId="0" applyNumberFormat="1" applyFont="1" applyFill="1" applyBorder="1" applyAlignment="1">
      <alignment horizontal="right" wrapText="1"/>
    </xf>
    <xf numFmtId="166" fontId="62" fillId="34" borderId="29" xfId="0" applyNumberFormat="1" applyFont="1" applyFill="1" applyBorder="1" applyAlignment="1">
      <alignment horizontal="right" wrapText="1"/>
    </xf>
    <xf numFmtId="166" fontId="4" fillId="0" borderId="29" xfId="0" applyNumberFormat="1" applyFont="1" applyFill="1" applyBorder="1" applyAlignment="1">
      <alignment horizontal="right" wrapText="1"/>
    </xf>
    <xf numFmtId="167" fontId="4" fillId="0" borderId="29" xfId="0" applyNumberFormat="1" applyFont="1" applyFill="1" applyBorder="1" applyAlignment="1">
      <alignment horizontal="right" wrapText="1"/>
    </xf>
    <xf numFmtId="166" fontId="61" fillId="34" borderId="29" xfId="0" applyNumberFormat="1" applyFont="1" applyFill="1" applyBorder="1" applyAlignment="1">
      <alignment horizontal="right" wrapText="1"/>
    </xf>
    <xf numFmtId="166" fontId="7" fillId="0" borderId="29" xfId="0" applyNumberFormat="1" applyFont="1" applyFill="1" applyBorder="1" applyAlignment="1">
      <alignment horizontal="right" wrapText="1"/>
    </xf>
    <xf numFmtId="170" fontId="62" fillId="34" borderId="0" xfId="0" applyNumberFormat="1" applyFont="1" applyFill="1" applyBorder="1" applyAlignment="1">
      <alignment horizontal="right" wrapText="1"/>
    </xf>
    <xf numFmtId="2" fontId="62" fillId="34" borderId="29" xfId="0" applyNumberFormat="1" applyFont="1" applyFill="1" applyBorder="1" applyAlignment="1">
      <alignment horizontal="right" wrapText="1"/>
    </xf>
    <xf numFmtId="2" fontId="4" fillId="0" borderId="29" xfId="0" applyNumberFormat="1" applyFont="1" applyFill="1" applyBorder="1" applyAlignment="1">
      <alignment horizontal="right" wrapText="1"/>
    </xf>
    <xf numFmtId="2" fontId="62" fillId="34" borderId="33" xfId="0" applyNumberFormat="1" applyFont="1" applyFill="1" applyBorder="1" applyAlignment="1">
      <alignment horizontal="right"/>
    </xf>
    <xf numFmtId="2" fontId="4" fillId="0" borderId="33" xfId="0" applyNumberFormat="1" applyFont="1" applyBorder="1" applyAlignment="1">
      <alignment horizontal="right"/>
    </xf>
    <xf numFmtId="0" fontId="60" fillId="34" borderId="29" xfId="0" applyNumberFormat="1" applyFont="1" applyFill="1" applyBorder="1" applyAlignment="1">
      <alignment horizontal="right" wrapText="1"/>
    </xf>
    <xf numFmtId="0" fontId="4" fillId="0" borderId="33" xfId="0" applyNumberFormat="1" applyFont="1" applyBorder="1" applyAlignment="1">
      <alignment wrapText="1"/>
    </xf>
    <xf numFmtId="186" fontId="61" fillId="34" borderId="25" xfId="0" applyNumberFormat="1" applyFont="1" applyFill="1" applyBorder="1" applyAlignment="1">
      <alignment horizontal="right" wrapText="1"/>
    </xf>
    <xf numFmtId="170" fontId="4" fillId="0" borderId="33" xfId="0" applyNumberFormat="1" applyFont="1" applyBorder="1" applyAlignment="1">
      <alignment horizontal="right" wrapText="1"/>
    </xf>
    <xf numFmtId="0" fontId="67" fillId="0" borderId="18" xfId="0" applyNumberFormat="1" applyFont="1" applyFill="1" applyBorder="1" applyAlignment="1">
      <alignment horizontal="right" wrapText="1"/>
    </xf>
    <xf numFmtId="0" fontId="4" fillId="0" borderId="20" xfId="0" applyNumberFormat="1" applyFont="1" applyBorder="1" applyAlignment="1">
      <alignment wrapText="1"/>
    </xf>
    <xf numFmtId="0" fontId="68" fillId="0" borderId="20" xfId="0" applyNumberFormat="1" applyFont="1" applyFill="1" applyBorder="1" applyAlignment="1">
      <alignment horizontal="right" wrapText="1"/>
    </xf>
    <xf numFmtId="0" fontId="67" fillId="0" borderId="25" xfId="0" applyNumberFormat="1" applyFont="1" applyFill="1" applyBorder="1" applyAlignment="1">
      <alignment horizontal="right" wrapText="1"/>
    </xf>
    <xf numFmtId="0" fontId="7" fillId="0" borderId="25" xfId="0" applyNumberFormat="1" applyFont="1" applyFill="1" applyBorder="1" applyAlignment="1">
      <alignment horizontal="left" wrapText="1"/>
    </xf>
    <xf numFmtId="0" fontId="68" fillId="0" borderId="25" xfId="0" applyNumberFormat="1" applyFont="1" applyFill="1" applyBorder="1" applyAlignment="1">
      <alignment horizontal="right" wrapText="1"/>
    </xf>
    <xf numFmtId="0" fontId="67" fillId="0" borderId="27" xfId="0" applyNumberFormat="1" applyFont="1" applyFill="1" applyBorder="1" applyAlignment="1">
      <alignment horizontal="right" wrapText="1"/>
    </xf>
    <xf numFmtId="0" fontId="68" fillId="0" borderId="27" xfId="0" applyNumberFormat="1" applyFont="1" applyFill="1" applyBorder="1" applyAlignment="1">
      <alignment horizontal="right" wrapText="1"/>
    </xf>
    <xf numFmtId="0" fontId="4" fillId="0" borderId="18" xfId="0" applyNumberFormat="1" applyFont="1" applyBorder="1" applyAlignment="1">
      <alignment horizontal="right"/>
    </xf>
    <xf numFmtId="173" fontId="67" fillId="0" borderId="29" xfId="0" applyNumberFormat="1" applyFont="1" applyFill="1" applyBorder="1" applyAlignment="1">
      <alignment horizontal="right" wrapText="1"/>
    </xf>
    <xf numFmtId="166" fontId="67" fillId="0" borderId="29" xfId="0" applyNumberFormat="1" applyFont="1" applyFill="1" applyBorder="1" applyAlignment="1">
      <alignment horizontal="right" wrapText="1"/>
    </xf>
    <xf numFmtId="173" fontId="67" fillId="0" borderId="25" xfId="0" applyNumberFormat="1" applyFont="1" applyFill="1" applyBorder="1" applyAlignment="1">
      <alignment horizontal="right" wrapText="1"/>
    </xf>
    <xf numFmtId="168" fontId="62" fillId="34" borderId="25" xfId="0" applyNumberFormat="1" applyFont="1" applyFill="1" applyBorder="1" applyAlignment="1">
      <alignment horizontal="right" wrapText="1"/>
    </xf>
    <xf numFmtId="168" fontId="67" fillId="0" borderId="25" xfId="0" applyNumberFormat="1" applyFont="1" applyFill="1" applyBorder="1" applyAlignment="1">
      <alignment horizontal="right" wrapText="1"/>
    </xf>
    <xf numFmtId="170" fontId="67" fillId="0" borderId="25" xfId="0" applyNumberFormat="1" applyFont="1" applyFill="1" applyBorder="1" applyAlignment="1">
      <alignment horizontal="right" wrapText="1"/>
    </xf>
    <xf numFmtId="167" fontId="67" fillId="0" borderId="25" xfId="0" applyNumberFormat="1" applyFont="1" applyFill="1" applyBorder="1" applyAlignment="1">
      <alignment horizontal="right" wrapText="1"/>
    </xf>
    <xf numFmtId="168" fontId="68" fillId="0" borderId="25" xfId="0" applyNumberFormat="1" applyFont="1" applyFill="1" applyBorder="1" applyAlignment="1">
      <alignment horizontal="right" wrapText="1"/>
    </xf>
    <xf numFmtId="168" fontId="62" fillId="34" borderId="29" xfId="0" applyNumberFormat="1" applyFont="1" applyFill="1" applyBorder="1" applyAlignment="1">
      <alignment horizontal="right" wrapText="1"/>
    </xf>
    <xf numFmtId="168" fontId="67" fillId="0" borderId="29" xfId="0" applyNumberFormat="1" applyFont="1" applyFill="1" applyBorder="1" applyAlignment="1">
      <alignment horizontal="right" wrapText="1"/>
    </xf>
    <xf numFmtId="166" fontId="67" fillId="0" borderId="25" xfId="0" applyNumberFormat="1" applyFont="1" applyFill="1" applyBorder="1" applyAlignment="1">
      <alignment horizontal="right" wrapText="1"/>
    </xf>
    <xf numFmtId="1" fontId="67" fillId="0" borderId="25" xfId="0" applyNumberFormat="1" applyFont="1" applyFill="1" applyBorder="1" applyAlignment="1">
      <alignment horizontal="right" wrapText="1"/>
    </xf>
    <xf numFmtId="168" fontId="7" fillId="0" borderId="18" xfId="0" applyNumberFormat="1" applyFont="1" applyBorder="1" applyAlignment="1">
      <alignment horizontal="right"/>
    </xf>
    <xf numFmtId="0" fontId="4" fillId="0" borderId="0" xfId="0" applyNumberFormat="1" applyFont="1" applyFill="1" applyBorder="1" applyAlignment="1">
      <alignment horizontal="left" wrapText="1"/>
    </xf>
    <xf numFmtId="0" fontId="67" fillId="0" borderId="0" xfId="0" applyNumberFormat="1" applyFont="1" applyFill="1" applyBorder="1" applyAlignment="1">
      <alignment horizontal="right" wrapText="1"/>
    </xf>
    <xf numFmtId="0" fontId="4" fillId="0" borderId="0" xfId="0" applyNumberFormat="1" applyFont="1" applyFill="1" applyBorder="1" applyAlignment="1">
      <alignment horizontal="left" wrapText="1" indent="1"/>
    </xf>
    <xf numFmtId="0" fontId="60" fillId="0" borderId="0" xfId="0" applyNumberFormat="1" applyFont="1" applyFill="1" applyBorder="1" applyAlignment="1">
      <alignment horizontal="left" wrapText="1"/>
    </xf>
    <xf numFmtId="0" fontId="60" fillId="0" borderId="0" xfId="0" applyNumberFormat="1" applyFont="1" applyFill="1" applyBorder="1" applyAlignment="1">
      <alignment horizontal="right" wrapText="1"/>
    </xf>
    <xf numFmtId="0" fontId="61" fillId="34" borderId="0" xfId="0" applyNumberFormat="1" applyFont="1" applyFill="1" applyBorder="1" applyAlignment="1">
      <alignment horizontal="right" wrapText="1"/>
    </xf>
    <xf numFmtId="0" fontId="7" fillId="0" borderId="0" xfId="0" applyNumberFormat="1" applyFont="1" applyFill="1" applyBorder="1" applyAlignment="1">
      <alignment horizontal="left" wrapText="1"/>
    </xf>
    <xf numFmtId="0" fontId="68" fillId="0" borderId="0" xfId="0" applyNumberFormat="1" applyFont="1" applyFill="1" applyBorder="1" applyAlignment="1">
      <alignment horizontal="right" wrapText="1"/>
    </xf>
    <xf numFmtId="173" fontId="67" fillId="0" borderId="0" xfId="0" applyNumberFormat="1" applyFont="1" applyFill="1" applyBorder="1" applyAlignment="1">
      <alignment horizontal="right" wrapText="1"/>
    </xf>
    <xf numFmtId="166" fontId="62" fillId="34" borderId="0" xfId="0" applyNumberFormat="1" applyFont="1" applyFill="1" applyBorder="1" applyAlignment="1">
      <alignment horizontal="right" wrapText="1"/>
    </xf>
    <xf numFmtId="166" fontId="67" fillId="0" borderId="0" xfId="0" applyNumberFormat="1" applyFont="1" applyFill="1" applyBorder="1" applyAlignment="1">
      <alignment horizontal="right" wrapText="1"/>
    </xf>
    <xf numFmtId="166" fontId="68" fillId="0" borderId="25" xfId="0" applyNumberFormat="1" applyFont="1" applyFill="1" applyBorder="1" applyAlignment="1">
      <alignment horizontal="right" wrapText="1"/>
    </xf>
    <xf numFmtId="167" fontId="62" fillId="34" borderId="0" xfId="0" applyNumberFormat="1" applyFont="1" applyFill="1" applyBorder="1" applyAlignment="1">
      <alignment horizontal="right" wrapText="1"/>
    </xf>
    <xf numFmtId="167" fontId="67" fillId="0" borderId="0" xfId="0" applyNumberFormat="1" applyFont="1" applyFill="1" applyBorder="1" applyAlignment="1">
      <alignment horizontal="right" wrapText="1"/>
    </xf>
    <xf numFmtId="0" fontId="7" fillId="0" borderId="29" xfId="0" applyNumberFormat="1" applyFont="1" applyFill="1" applyBorder="1" applyAlignment="1">
      <alignment horizontal="left" wrapText="1"/>
    </xf>
    <xf numFmtId="0" fontId="7" fillId="0" borderId="33" xfId="0" applyNumberFormat="1" applyFont="1" applyBorder="1" applyAlignment="1">
      <alignment/>
    </xf>
    <xf numFmtId="193" fontId="61" fillId="34" borderId="25" xfId="0" applyNumberFormat="1" applyFont="1" applyFill="1" applyBorder="1" applyAlignment="1">
      <alignment horizontal="right" wrapText="1"/>
    </xf>
    <xf numFmtId="193" fontId="7" fillId="0" borderId="25" xfId="0" applyNumberFormat="1" applyFont="1" applyFill="1" applyBorder="1" applyAlignment="1">
      <alignment horizontal="right" wrapText="1"/>
    </xf>
    <xf numFmtId="166" fontId="61" fillId="34" borderId="33" xfId="0" applyNumberFormat="1" applyFont="1" applyFill="1" applyBorder="1" applyAlignment="1">
      <alignment horizontal="right"/>
    </xf>
    <xf numFmtId="166" fontId="7" fillId="0" borderId="33" xfId="0" applyNumberFormat="1" applyFont="1" applyBorder="1" applyAlignment="1">
      <alignment horizontal="right"/>
    </xf>
    <xf numFmtId="0" fontId="4" fillId="0" borderId="0" xfId="0" applyNumberFormat="1" applyFont="1" applyFill="1" applyBorder="1" applyAlignment="1">
      <alignment/>
    </xf>
    <xf numFmtId="0" fontId="4" fillId="0" borderId="0" xfId="0" applyNumberFormat="1" applyFont="1" applyFill="1" applyBorder="1" applyAlignment="1">
      <alignment horizontal="right"/>
    </xf>
    <xf numFmtId="0" fontId="4" fillId="0" borderId="18" xfId="0" applyNumberFormat="1" applyFont="1" applyFill="1" applyBorder="1" applyAlignment="1">
      <alignment horizontal="left" wrapText="1"/>
    </xf>
    <xf numFmtId="0" fontId="4" fillId="0" borderId="21" xfId="0" applyNumberFormat="1" applyFont="1" applyFill="1" applyBorder="1" applyAlignment="1">
      <alignment horizontal="left" wrapText="1"/>
    </xf>
    <xf numFmtId="0" fontId="69" fillId="0" borderId="21" xfId="0" applyNumberFormat="1" applyFont="1" applyFill="1" applyBorder="1" applyAlignment="1">
      <alignment horizontal="right" wrapText="1"/>
    </xf>
    <xf numFmtId="0" fontId="4" fillId="0" borderId="38" xfId="0" applyNumberFormat="1" applyFont="1" applyFill="1" applyBorder="1" applyAlignment="1">
      <alignment horizontal="left" wrapText="1"/>
    </xf>
    <xf numFmtId="0" fontId="4" fillId="0" borderId="23" xfId="0" applyNumberFormat="1" applyFont="1" applyFill="1" applyBorder="1" applyAlignment="1">
      <alignment horizontal="left" wrapText="1"/>
    </xf>
    <xf numFmtId="0" fontId="7" fillId="0" borderId="38" xfId="0" applyNumberFormat="1" applyFont="1" applyFill="1" applyBorder="1" applyAlignment="1">
      <alignment horizontal="left" wrapText="1"/>
    </xf>
    <xf numFmtId="0" fontId="7" fillId="0" borderId="21" xfId="0" applyNumberFormat="1" applyFont="1" applyFill="1" applyBorder="1" applyAlignment="1">
      <alignment horizontal="left" wrapText="1"/>
    </xf>
    <xf numFmtId="0" fontId="7" fillId="0" borderId="21" xfId="0" applyNumberFormat="1" applyFont="1" applyFill="1" applyBorder="1" applyAlignment="1">
      <alignment horizontal="right" wrapText="1"/>
    </xf>
    <xf numFmtId="0" fontId="4" fillId="34" borderId="27" xfId="0" applyNumberFormat="1" applyFont="1" applyFill="1" applyBorder="1" applyAlignment="1">
      <alignment horizontal="left" wrapText="1"/>
    </xf>
    <xf numFmtId="0" fontId="4" fillId="34" borderId="27" xfId="0" applyNumberFormat="1" applyFont="1" applyFill="1" applyBorder="1" applyAlignment="1">
      <alignment horizontal="right" wrapText="1"/>
    </xf>
    <xf numFmtId="0" fontId="61" fillId="34" borderId="18" xfId="0" applyNumberFormat="1" applyFont="1" applyFill="1" applyBorder="1" applyAlignment="1">
      <alignment horizontal="left"/>
    </xf>
    <xf numFmtId="166" fontId="7" fillId="0" borderId="0" xfId="0" applyNumberFormat="1" applyFont="1" applyFill="1" applyBorder="1" applyAlignment="1">
      <alignment horizontal="right" wrapText="1"/>
    </xf>
    <xf numFmtId="168" fontId="7" fillId="0" borderId="0" xfId="0" applyNumberFormat="1" applyFont="1" applyFill="1" applyBorder="1" applyAlignment="1">
      <alignment horizontal="right" wrapText="1"/>
    </xf>
    <xf numFmtId="186" fontId="7" fillId="0" borderId="0" xfId="0" applyNumberFormat="1" applyFont="1" applyFill="1" applyBorder="1" applyAlignment="1">
      <alignment horizontal="right" wrapText="1"/>
    </xf>
    <xf numFmtId="170" fontId="7" fillId="0" borderId="0" xfId="0" applyNumberFormat="1" applyFont="1" applyFill="1" applyBorder="1" applyAlignment="1">
      <alignment horizontal="right" wrapText="1"/>
    </xf>
    <xf numFmtId="167" fontId="7" fillId="0" borderId="0" xfId="0" applyNumberFormat="1" applyFont="1" applyFill="1" applyBorder="1" applyAlignment="1">
      <alignment horizontal="right" wrapText="1"/>
    </xf>
    <xf numFmtId="182" fontId="7" fillId="0" borderId="0" xfId="0" applyNumberFormat="1" applyFont="1" applyFill="1" applyBorder="1" applyAlignment="1">
      <alignment horizontal="right" wrapText="1"/>
    </xf>
    <xf numFmtId="1" fontId="4" fillId="0" borderId="38" xfId="0" applyNumberFormat="1" applyFont="1" applyFill="1" applyBorder="1" applyAlignment="1">
      <alignment horizontal="right" wrapText="1"/>
    </xf>
    <xf numFmtId="166" fontId="4" fillId="0" borderId="38" xfId="0" applyNumberFormat="1" applyFont="1" applyFill="1" applyBorder="1" applyAlignment="1">
      <alignment horizontal="right" wrapText="1"/>
    </xf>
    <xf numFmtId="170" fontId="4" fillId="0" borderId="38" xfId="0" applyNumberFormat="1" applyFont="1" applyFill="1" applyBorder="1" applyAlignment="1">
      <alignment horizontal="right" wrapText="1"/>
    </xf>
    <xf numFmtId="1" fontId="4" fillId="0" borderId="23" xfId="0" applyNumberFormat="1" applyFont="1" applyFill="1" applyBorder="1" applyAlignment="1">
      <alignment horizontal="right" wrapText="1"/>
    </xf>
    <xf numFmtId="167" fontId="4" fillId="0" borderId="23" xfId="0" applyNumberFormat="1" applyFont="1" applyFill="1" applyBorder="1" applyAlignment="1">
      <alignment horizontal="right" wrapText="1"/>
    </xf>
    <xf numFmtId="186" fontId="4" fillId="0" borderId="23" xfId="0" applyNumberFormat="1" applyFont="1" applyFill="1" applyBorder="1" applyAlignment="1">
      <alignment horizontal="right" wrapText="1"/>
    </xf>
    <xf numFmtId="186" fontId="7" fillId="0" borderId="25" xfId="0" applyNumberFormat="1" applyFont="1" applyFill="1" applyBorder="1" applyAlignment="1">
      <alignment horizontal="right" wrapText="1"/>
    </xf>
    <xf numFmtId="166" fontId="7" fillId="0" borderId="38" xfId="0" applyNumberFormat="1" applyFont="1" applyFill="1" applyBorder="1" applyAlignment="1">
      <alignment horizontal="right" wrapText="1"/>
    </xf>
    <xf numFmtId="168" fontId="7" fillId="0" borderId="38" xfId="0" applyNumberFormat="1" applyFont="1" applyFill="1" applyBorder="1" applyAlignment="1">
      <alignment horizontal="right" wrapText="1"/>
    </xf>
    <xf numFmtId="167" fontId="7" fillId="0" borderId="38" xfId="0" applyNumberFormat="1" applyFont="1" applyFill="1" applyBorder="1" applyAlignment="1">
      <alignment horizontal="right" wrapText="1"/>
    </xf>
    <xf numFmtId="170" fontId="7" fillId="0" borderId="38" xfId="0" applyNumberFormat="1" applyFont="1" applyFill="1" applyBorder="1" applyAlignment="1">
      <alignment horizontal="right" wrapText="1"/>
    </xf>
    <xf numFmtId="186" fontId="7" fillId="0" borderId="38" xfId="0" applyNumberFormat="1" applyFont="1" applyFill="1" applyBorder="1" applyAlignment="1">
      <alignment horizontal="right" wrapText="1"/>
    </xf>
    <xf numFmtId="187" fontId="4" fillId="0" borderId="38" xfId="0" applyNumberFormat="1" applyFont="1" applyFill="1" applyBorder="1" applyAlignment="1">
      <alignment horizontal="right" wrapText="1"/>
    </xf>
    <xf numFmtId="186" fontId="4" fillId="0" borderId="38" xfId="0" applyNumberFormat="1" applyFont="1" applyFill="1" applyBorder="1" applyAlignment="1">
      <alignment horizontal="right" wrapText="1"/>
    </xf>
    <xf numFmtId="167" fontId="4" fillId="0" borderId="38" xfId="0" applyNumberFormat="1" applyFont="1" applyFill="1" applyBorder="1" applyAlignment="1">
      <alignment horizontal="right" wrapText="1"/>
    </xf>
    <xf numFmtId="178" fontId="4" fillId="0" borderId="38" xfId="0" applyNumberFormat="1" applyFont="1" applyFill="1" applyBorder="1" applyAlignment="1">
      <alignment horizontal="right" wrapText="1"/>
    </xf>
    <xf numFmtId="186" fontId="61" fillId="34" borderId="18" xfId="0" applyNumberFormat="1" applyFont="1" applyFill="1" applyBorder="1" applyAlignment="1">
      <alignment horizontal="right"/>
    </xf>
    <xf numFmtId="167" fontId="61" fillId="34" borderId="18" xfId="0" applyNumberFormat="1" applyFont="1" applyFill="1" applyBorder="1" applyAlignment="1">
      <alignment horizontal="right"/>
    </xf>
    <xf numFmtId="170" fontId="61" fillId="34" borderId="18" xfId="0" applyNumberFormat="1" applyFont="1" applyFill="1" applyBorder="1" applyAlignment="1">
      <alignment horizontal="right"/>
    </xf>
    <xf numFmtId="182" fontId="61" fillId="34" borderId="18" xfId="0" applyNumberFormat="1" applyFont="1" applyFill="1" applyBorder="1" applyAlignment="1">
      <alignment horizontal="right"/>
    </xf>
    <xf numFmtId="178" fontId="61" fillId="34" borderId="18" xfId="0" applyNumberFormat="1" applyFont="1" applyFill="1" applyBorder="1" applyAlignment="1">
      <alignment horizontal="right"/>
    </xf>
    <xf numFmtId="0" fontId="4" fillId="34" borderId="25" xfId="0" applyNumberFormat="1" applyFont="1" applyFill="1" applyBorder="1" applyAlignment="1">
      <alignment wrapText="1"/>
    </xf>
    <xf numFmtId="0" fontId="4" fillId="34" borderId="25" xfId="0" applyNumberFormat="1" applyFont="1" applyFill="1" applyBorder="1" applyAlignment="1">
      <alignment horizontal="right" wrapText="1"/>
    </xf>
    <xf numFmtId="178" fontId="4" fillId="34" borderId="25" xfId="0" applyNumberFormat="1" applyFont="1" applyFill="1" applyBorder="1" applyAlignment="1">
      <alignment horizontal="right" wrapText="1"/>
    </xf>
    <xf numFmtId="194" fontId="4" fillId="34" borderId="25" xfId="0" applyNumberFormat="1" applyFont="1" applyFill="1" applyBorder="1" applyAlignment="1">
      <alignment horizontal="right" wrapText="1"/>
    </xf>
    <xf numFmtId="189" fontId="62" fillId="34" borderId="25" xfId="0" applyNumberFormat="1" applyFont="1" applyFill="1" applyBorder="1" applyAlignment="1">
      <alignment horizontal="right" wrapText="1"/>
    </xf>
    <xf numFmtId="189" fontId="4" fillId="34" borderId="25" xfId="0" applyNumberFormat="1" applyFont="1" applyFill="1" applyBorder="1" applyAlignment="1">
      <alignment horizontal="right" wrapText="1"/>
    </xf>
    <xf numFmtId="174" fontId="4" fillId="34" borderId="25" xfId="0" applyNumberFormat="1" applyFont="1" applyFill="1" applyBorder="1" applyAlignment="1">
      <alignment horizontal="right" wrapText="1"/>
    </xf>
    <xf numFmtId="195" fontId="4" fillId="0" borderId="25" xfId="0" applyNumberFormat="1" applyFont="1" applyFill="1" applyBorder="1" applyAlignment="1">
      <alignment horizontal="right" wrapText="1"/>
    </xf>
    <xf numFmtId="195" fontId="4" fillId="0" borderId="33" xfId="0" applyNumberFormat="1" applyFont="1" applyFill="1" applyBorder="1" applyAlignment="1">
      <alignment horizontal="right" wrapText="1"/>
    </xf>
    <xf numFmtId="2" fontId="62" fillId="34" borderId="33" xfId="0" applyNumberFormat="1" applyFont="1" applyFill="1" applyBorder="1" applyAlignment="1">
      <alignment horizontal="right" wrapText="1"/>
    </xf>
    <xf numFmtId="2" fontId="4" fillId="0" borderId="33" xfId="0" applyNumberFormat="1" applyFont="1" applyFill="1" applyBorder="1" applyAlignment="1">
      <alignment horizontal="right" wrapText="1"/>
    </xf>
    <xf numFmtId="0" fontId="6" fillId="0" borderId="0" xfId="0" applyNumberFormat="1" applyFont="1" applyFill="1" applyBorder="1" applyAlignment="1">
      <alignment/>
    </xf>
    <xf numFmtId="0" fontId="4" fillId="0" borderId="14" xfId="0" applyNumberFormat="1" applyFont="1" applyBorder="1" applyAlignment="1">
      <alignment horizontal="right"/>
    </xf>
    <xf numFmtId="0" fontId="4" fillId="0" borderId="33" xfId="0" applyNumberFormat="1" applyFont="1" applyBorder="1" applyAlignment="1">
      <alignment horizontal="left"/>
    </xf>
    <xf numFmtId="0" fontId="4" fillId="0" borderId="18" xfId="0" applyNumberFormat="1" applyFont="1" applyFill="1" applyBorder="1" applyAlignment="1">
      <alignment horizontal="left" wrapText="1"/>
    </xf>
    <xf numFmtId="0" fontId="4" fillId="0" borderId="20" xfId="0" applyNumberFormat="1" applyFont="1" applyBorder="1" applyAlignment="1">
      <alignment horizontal="center"/>
    </xf>
    <xf numFmtId="0" fontId="4" fillId="0" borderId="29" xfId="0" applyNumberFormat="1" applyFont="1" applyFill="1" applyBorder="1" applyAlignment="1">
      <alignment horizontal="left" wrapText="1"/>
    </xf>
    <xf numFmtId="0" fontId="4" fillId="0" borderId="38" xfId="0" applyNumberFormat="1" applyFont="1" applyFill="1" applyBorder="1" applyAlignment="1">
      <alignment horizontal="left" wrapText="1"/>
    </xf>
    <xf numFmtId="0" fontId="4" fillId="0" borderId="0" xfId="0" applyNumberFormat="1" applyFont="1" applyAlignment="1">
      <alignment horizontal="center"/>
    </xf>
    <xf numFmtId="0" fontId="4" fillId="0" borderId="20" xfId="0" applyNumberFormat="1" applyFont="1" applyBorder="1" applyAlignment="1">
      <alignment horizontal="left"/>
    </xf>
    <xf numFmtId="0" fontId="4" fillId="0" borderId="0" xfId="0" applyNumberFormat="1" applyFont="1" applyBorder="1" applyAlignment="1">
      <alignment wrapText="1"/>
    </xf>
    <xf numFmtId="0" fontId="4" fillId="0" borderId="0" xfId="0" applyNumberFormat="1" applyFont="1" applyAlignment="1">
      <alignment horizontal="left" wrapText="1"/>
    </xf>
    <xf numFmtId="0" fontId="4" fillId="0" borderId="19" xfId="0" applyNumberFormat="1" applyFont="1" applyFill="1" applyBorder="1" applyAlignment="1">
      <alignment horizontal="center" wrapText="1"/>
    </xf>
    <xf numFmtId="0" fontId="4" fillId="0" borderId="20" xfId="0" applyNumberFormat="1" applyFont="1" applyFill="1" applyBorder="1" applyAlignment="1">
      <alignment horizontal="center" wrapText="1"/>
    </xf>
    <xf numFmtId="0" fontId="7" fillId="0" borderId="18" xfId="0" applyNumberFormat="1" applyFont="1" applyBorder="1" applyAlignment="1">
      <alignment horizontal="center"/>
    </xf>
    <xf numFmtId="0" fontId="4" fillId="0" borderId="20" xfId="0" applyNumberFormat="1" applyFont="1" applyBorder="1" applyAlignment="1">
      <alignment horizontal="right"/>
    </xf>
    <xf numFmtId="0" fontId="7" fillId="0" borderId="0" xfId="0" applyNumberFormat="1" applyFont="1" applyFill="1" applyBorder="1" applyAlignment="1">
      <alignment horizontal="left" vertical="center" wrapText="1"/>
    </xf>
    <xf numFmtId="0" fontId="7" fillId="0" borderId="29" xfId="0" applyNumberFormat="1" applyFont="1" applyFill="1" applyBorder="1" applyAlignment="1">
      <alignment horizontal="left" vertical="center" wrapText="1"/>
    </xf>
    <xf numFmtId="0" fontId="7" fillId="0" borderId="27" xfId="0" applyNumberFormat="1" applyFont="1" applyFill="1" applyBorder="1" applyAlignment="1">
      <alignment horizontal="left" vertical="center" wrapText="1"/>
    </xf>
    <xf numFmtId="0" fontId="4" fillId="0" borderId="18" xfId="0" applyNumberFormat="1" applyFont="1" applyFill="1" applyBorder="1" applyAlignment="1">
      <alignment horizontal="center" wrapText="1"/>
    </xf>
    <xf numFmtId="0" fontId="4" fillId="0" borderId="20" xfId="0" applyNumberFormat="1" applyFont="1" applyBorder="1" applyAlignment="1">
      <alignment horizontal="left" wrapText="1"/>
    </xf>
    <xf numFmtId="0" fontId="4" fillId="0" borderId="20" xfId="0" applyNumberFormat="1" applyFont="1" applyBorder="1" applyAlignment="1">
      <alignment horizontal="left" vertical="top" wrapText="1"/>
    </xf>
    <xf numFmtId="0" fontId="4" fillId="0" borderId="0" xfId="0" applyNumberFormat="1" applyFont="1" applyBorder="1" applyAlignment="1">
      <alignment horizontal="left" vertical="top" wrapText="1"/>
    </xf>
    <xf numFmtId="0" fontId="61" fillId="0" borderId="18" xfId="0" applyNumberFormat="1" applyFont="1" applyFill="1" applyBorder="1" applyAlignment="1">
      <alignment horizontal="center" wrapText="1"/>
    </xf>
    <xf numFmtId="0" fontId="4" fillId="0" borderId="19" xfId="0" applyNumberFormat="1" applyFont="1" applyFill="1" applyBorder="1" applyAlignment="1">
      <alignment horizontal="center"/>
    </xf>
    <xf numFmtId="0" fontId="4" fillId="0" borderId="20" xfId="0" applyNumberFormat="1" applyFont="1" applyFill="1" applyBorder="1" applyAlignment="1">
      <alignment horizontal="center"/>
    </xf>
    <xf numFmtId="0" fontId="4" fillId="0" borderId="16" xfId="0" applyNumberFormat="1" applyFont="1" applyFill="1" applyBorder="1" applyAlignment="1">
      <alignment horizontal="center"/>
    </xf>
    <xf numFmtId="0" fontId="4" fillId="0" borderId="0" xfId="0" applyNumberFormat="1" applyFont="1" applyFill="1" applyBorder="1" applyAlignment="1">
      <alignment horizontal="center"/>
    </xf>
    <xf numFmtId="0" fontId="4" fillId="0" borderId="0" xfId="0" applyNumberFormat="1" applyFont="1" applyBorder="1" applyAlignment="1">
      <alignment horizontal="center"/>
    </xf>
    <xf numFmtId="0" fontId="4" fillId="0" borderId="0" xfId="0" applyNumberFormat="1" applyFont="1" applyBorder="1" applyAlignment="1">
      <alignment horizontal="left"/>
    </xf>
    <xf numFmtId="0" fontId="4" fillId="0" borderId="27" xfId="0" applyNumberFormat="1" applyFont="1" applyFill="1" applyBorder="1" applyAlignment="1">
      <alignment horizontal="center" wrapText="1"/>
    </xf>
    <xf numFmtId="0" fontId="4" fillId="0" borderId="20" xfId="0" applyNumberFormat="1" applyFont="1" applyBorder="1" applyAlignment="1">
      <alignment/>
    </xf>
    <xf numFmtId="0" fontId="4" fillId="0" borderId="18" xfId="0" applyNumberFormat="1" applyFont="1" applyFill="1" applyBorder="1" applyAlignment="1">
      <alignment horizontal="center"/>
    </xf>
    <xf numFmtId="0" fontId="7" fillId="0" borderId="21" xfId="0" applyNumberFormat="1" applyFont="1" applyFill="1" applyBorder="1" applyAlignment="1">
      <alignment horizontal="center" wrapText="1"/>
    </xf>
    <xf numFmtId="0" fontId="4" fillId="0" borderId="39" xfId="0" applyNumberFormat="1" applyFont="1" applyBorder="1" applyAlignment="1">
      <alignment horizontal="left" wrapText="1"/>
    </xf>
    <xf numFmtId="0" fontId="4" fillId="0" borderId="39" xfId="0" applyNumberFormat="1" applyFont="1" applyBorder="1" applyAlignment="1">
      <alignment horizontal="left"/>
    </xf>
    <xf numFmtId="0" fontId="7" fillId="0" borderId="0" xfId="0" applyNumberFormat="1" applyFont="1" applyBorder="1" applyAlignment="1">
      <alignment/>
    </xf>
    <xf numFmtId="0" fontId="0" fillId="0" borderId="0" xfId="0" applyNumberFormat="1" applyAlignment="1">
      <alignment/>
    </xf>
    <xf numFmtId="0" fontId="4" fillId="0" borderId="0" xfId="0" applyNumberFormat="1" applyFont="1" applyBorder="1" applyAlignment="1">
      <alignment horizontal="left" wrapText="1"/>
    </xf>
  </cellXfs>
  <cellStyles count="76">
    <cellStyle name="Normal" xfId="0"/>
    <cellStyle name="1px L" xfId="15"/>
    <cellStyle name="1px R" xfId="16"/>
    <cellStyle name="20 % - Akzent1" xfId="17"/>
    <cellStyle name="20 % - Akzent2" xfId="18"/>
    <cellStyle name="20 % - Akzent3" xfId="19"/>
    <cellStyle name="20 % - Akzent4" xfId="20"/>
    <cellStyle name="20 % - Akzent5" xfId="21"/>
    <cellStyle name="20 % - Akzent6" xfId="22"/>
    <cellStyle name="2px L" xfId="23"/>
    <cellStyle name="2px R" xfId="24"/>
    <cellStyle name="40 % - Akzent1" xfId="25"/>
    <cellStyle name="40 % - Akzent2" xfId="26"/>
    <cellStyle name="40 % - Akzent3" xfId="27"/>
    <cellStyle name="40 % - Akzent4" xfId="28"/>
    <cellStyle name="40 % - Akzent5" xfId="29"/>
    <cellStyle name="40 % - Akzent6" xfId="30"/>
    <cellStyle name="60 % - Akzent1" xfId="31"/>
    <cellStyle name="60 % - Akzent2" xfId="32"/>
    <cellStyle name="60 % - Akzent3" xfId="33"/>
    <cellStyle name="60 % - Akzent4" xfId="34"/>
    <cellStyle name="60 % - Akzent5" xfId="35"/>
    <cellStyle name="60 % - Akzent6" xfId="36"/>
    <cellStyle name="Akzent1" xfId="37"/>
    <cellStyle name="Akzent2" xfId="38"/>
    <cellStyle name="Akzent3" xfId="39"/>
    <cellStyle name="Akzent4" xfId="40"/>
    <cellStyle name="Akzent5" xfId="41"/>
    <cellStyle name="Akzent6" xfId="42"/>
    <cellStyle name="Ausgabe" xfId="43"/>
    <cellStyle name="Berechnung" xfId="44"/>
    <cellStyle name="Followed Hyperlink" xfId="45"/>
    <cellStyle name="BG" xfId="46"/>
    <cellStyle name="Comma" xfId="47"/>
    <cellStyle name="Comma [0]" xfId="48"/>
    <cellStyle name="Eingabe" xfId="49"/>
    <cellStyle name="Ergebnis" xfId="50"/>
    <cellStyle name="Erklärender Text" xfId="51"/>
    <cellStyle name="Gut" xfId="52"/>
    <cellStyle name="Hinweis" xfId="53"/>
    <cellStyle name="Hyperlink" xfId="54"/>
    <cellStyle name="Link 2" xfId="55"/>
    <cellStyle name="Neutral" xfId="56"/>
    <cellStyle name="Percent" xfId="57"/>
    <cellStyle name="Schlecht" xfId="58"/>
    <cellStyle name="Standard 2" xfId="59"/>
    <cellStyle name="Standard 2 2" xfId="60"/>
    <cellStyle name="Standard 2 2 2" xfId="61"/>
    <cellStyle name="Standard 3" xfId="62"/>
    <cellStyle name="Standard 3 2" xfId="63"/>
    <cellStyle name="Standard 3 3" xfId="64"/>
    <cellStyle name="Standard 3 4" xfId="65"/>
    <cellStyle name="Standard 3 4 2" xfId="66"/>
    <cellStyle name="Standard 3 4 2 2" xfId="67"/>
    <cellStyle name="Standard 3 4 2 2 2" xfId="68"/>
    <cellStyle name="Standard 3 4 2 2_Kennz Segmenten u bereichen" xfId="69"/>
    <cellStyle name="Standard 3 4 2 3" xfId="70"/>
    <cellStyle name="Standard 3 4 2_Kennz Segmenten u bereichen" xfId="71"/>
    <cellStyle name="Standard 3 4 3" xfId="72"/>
    <cellStyle name="Standard 3 4 3 2" xfId="73"/>
    <cellStyle name="Standard 3 4 4" xfId="74"/>
    <cellStyle name="Standard 3 4 4 2" xfId="75"/>
    <cellStyle name="Standard 3 4_Kennz Segmenten u bereichen" xfId="76"/>
    <cellStyle name="Standard 3_Kennz Segmenten u bereichen" xfId="77"/>
    <cellStyle name="Standard 4" xfId="78"/>
    <cellStyle name="Standard 5" xfId="79"/>
    <cellStyle name="Titel" xfId="80"/>
    <cellStyle name="Überschrift 1" xfId="81"/>
    <cellStyle name="Überschrift 2" xfId="82"/>
    <cellStyle name="Überschrift 3" xfId="83"/>
    <cellStyle name="Überschrift 4" xfId="84"/>
    <cellStyle name="Verknüpfte Zelle" xfId="85"/>
    <cellStyle name="Currency" xfId="86"/>
    <cellStyle name="Currency [0]" xfId="87"/>
    <cellStyle name="Warnender Text" xfId="88"/>
    <cellStyle name="Zelle überprüfen" xfId="89"/>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styles" Target="styles.xml" /><Relationship Id="rId46" Type="http://schemas.openxmlformats.org/officeDocument/2006/relationships/sharedStrings" Target="sharedStrings.xml" /><Relationship Id="rId4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202"/>
  <sheetViews>
    <sheetView showGridLines="0" tabSelected="1" workbookViewId="0" topLeftCell="A1">
      <selection activeCell="A42" sqref="A42"/>
    </sheetView>
  </sheetViews>
  <sheetFormatPr defaultColWidth="11.00390625" defaultRowHeight="12.75"/>
  <cols>
    <col min="1" max="16384" width="10.75390625" style="5" customWidth="1"/>
  </cols>
  <sheetData>
    <row r="1" s="4" customFormat="1" ht="22.5">
      <c r="A1" s="8" t="s">
        <v>263</v>
      </c>
    </row>
    <row r="3" ht="12.75">
      <c r="A3" s="1" t="str">
        <f>HYPERLINK("#'Tab. 001'!A2","Individualisierte-Offenlegung-der-Sitzungsteilnahme-bis-01032018")</f>
        <v>Individualisierte-Offenlegung-der-Sitzungsteilnahme-bis-01032018</v>
      </c>
    </row>
    <row r="4" ht="12.75">
      <c r="A4" s="1" t="str">
        <f>HYPERLINK("#'Tab. 002'!A2","Individualisierte-Offenlegung-der-Sitzungsteilnahme-ab-01032018")</f>
        <v>Individualisierte-Offenlegung-der-Sitzungsteilnahme-ab-01032018</v>
      </c>
    </row>
    <row r="5" ht="12.75">
      <c r="A5" s="1" t="str">
        <f>HYPERLINK("#'Tab. 003'!A2","Gewaehrte-Zuwendungen")</f>
        <v>Gewaehrte-Zuwendungen</v>
      </c>
    </row>
    <row r="6" ht="12.75">
      <c r="A6" s="1" t="str">
        <f>HYPERLINK("#'Tab. 004'!A2","Zufluss")</f>
        <v>Zufluss</v>
      </c>
    </row>
    <row r="7" ht="12.75">
      <c r="A7" s="1" t="str">
        <f>HYPERLINK("#'Tab. 005'!A2","Verguetung-des-Aufsichtsrats")</f>
        <v>Verguetung-des-Aufsichtsrats</v>
      </c>
    </row>
    <row r="8" ht="12.75">
      <c r="A8" s="1" t="str">
        <f>HYPERLINK("#'Tab. 006'!A2","Kennzahlen-zur-Aurubis-Aktie")</f>
        <v>Kennzahlen-zur-Aurubis-Aktie</v>
      </c>
    </row>
    <row r="9" ht="12.75">
      <c r="A9" s="1" t="str">
        <f>HYPERLINK("#'Tab. 007'!A2","Informationen-zur-Aktie")</f>
        <v>Informationen-zur-Aktie</v>
      </c>
    </row>
    <row r="10" ht="12.75">
      <c r="A10" s="1" t="str">
        <f>HYPERLINK("#'Tab. 008'!A2","Analysten-Coverage")</f>
        <v>Analysten-Coverage</v>
      </c>
    </row>
    <row r="11" ht="12.75">
      <c r="A11" s="1" t="str">
        <f>HYPERLINK("#'Tab. 009'!A2","Uebersicht-wesentlicher-Themen")</f>
        <v>Uebersicht-wesentlicher-Themen</v>
      </c>
    </row>
    <row r="12" ht="12.75">
      <c r="A12" s="1" t="str">
        <f>HYPERLINK("#'Tab. 010'!A2","Mitarbeiterstruktur-im-Aurubis-Konzern")</f>
        <v>Mitarbeiterstruktur-im-Aurubis-Konzern</v>
      </c>
    </row>
    <row r="13" ht="12.75">
      <c r="A13" s="1" t="str">
        <f>HYPERLINK("#'Tab. 011'!A2","Mitarbeiterfluktuation-im-Aurubis-Konzern")</f>
        <v>Mitarbeiterfluktuation-im-Aurubis-Konzern</v>
      </c>
    </row>
    <row r="14" ht="12.75">
      <c r="A14" s="1" t="str">
        <f>HYPERLINK("#'Tab. 012'!A2","Kennzahlen-Aus--und-Weiterbildung")</f>
        <v>Kennzahlen-Aus--und-Weiterbildung</v>
      </c>
    </row>
    <row r="15" ht="12.75">
      <c r="A15" s="1" t="str">
        <f>HYPERLINK("#'Tab. 013'!A2","Kennzahlen-Arbeitssicherheit-und-Gesundheitsschutz")</f>
        <v>Kennzahlen-Arbeitssicherheit-und-Gesundheitsschutz</v>
      </c>
    </row>
    <row r="16" ht="12.75">
      <c r="A16" s="1" t="str">
        <f>HYPERLINK("#'Tab. 014'!A2","Absolute-CO2-Emissionen")</f>
        <v>Absolute-CO2-Emissionen</v>
      </c>
    </row>
    <row r="17" ht="12.75">
      <c r="A17" s="1" t="str">
        <f>HYPERLINK("#'Tab. 015'!A2","Standorte-mit-zertifizierten-Managementsystemen")</f>
        <v>Standorte-mit-zertifizierten-Managementsystemen</v>
      </c>
    </row>
    <row r="18" ht="12.75">
      <c r="A18" s="1" t="str">
        <f>HYPERLINK("#'Tab. 016'!A2","Spezifische-Emissionen-bei-der-Kupfererzeugung-im-Aurubis-Konzern")</f>
        <v>Spezifische-Emissionen-bei-der-Kupfererzeugung-im-Aurubis-Konzern</v>
      </c>
    </row>
    <row r="19" ht="12.75">
      <c r="A19" s="1" t="str">
        <f>HYPERLINK("#'Tab. 018'!A2","Rendite-auf-das-eingesetzte-Kapital-ROCE-operativ")</f>
        <v>Rendite-auf-das-eingesetzte-Kapital-ROCE-operativ</v>
      </c>
    </row>
    <row r="20" ht="12.75">
      <c r="A20" s="1" t="str">
        <f>HYPERLINK("#'Tab. 019'!A2","Ueberleitung-der-Konzern-Gewinn--und-Verlustrechnung")</f>
        <v>Ueberleitung-der-Konzern-Gewinn--und-Verlustrechnung</v>
      </c>
    </row>
    <row r="21" ht="12.75">
      <c r="A21" s="1" t="str">
        <f>HYPERLINK("#'Tab. 020'!A2","Aufteilung-Umsatzerloese")</f>
        <v>Aufteilung-Umsatzerloese</v>
      </c>
    </row>
    <row r="22" ht="12.75">
      <c r="A22" s="1" t="str">
        <f>HYPERLINK("#'Tab. 021'!A2","Konzern-GuV")</f>
        <v>Konzern-GuV</v>
      </c>
    </row>
    <row r="23" ht="12.75">
      <c r="A23" s="1" t="str">
        <f>HYPERLINK("#'Tab. 022'!A2","Entwicklung-der-Finanzverbindlichkeiten")</f>
        <v>Entwicklung-der-Finanzverbindlichkeiten</v>
      </c>
    </row>
    <row r="24" ht="12.75">
      <c r="A24" s="1" t="str">
        <f>HYPERLINK("#'Tab. 023'!A2","Ueberleitung-der-Konzernbilanz")</f>
        <v>Ueberleitung-der-Konzernbilanz</v>
      </c>
    </row>
    <row r="25" ht="12.75">
      <c r="A25" s="1" t="str">
        <f>HYPERLINK("#'Tab. 024'!A2","Rendite-auf-das-eingesetzte-Kapital-ROCE-operativ-Kapitalrendite")</f>
        <v>Rendite-auf-das-eingesetzte-Kapital-ROCE-operativ-Kapitalrendite</v>
      </c>
    </row>
    <row r="26" ht="12.75">
      <c r="A26" s="1" t="str">
        <f>HYPERLINK("#'Tab. 025'!A2","Bilanzstruktur-des-Konzerns")</f>
        <v>Bilanzstruktur-des-Konzerns</v>
      </c>
    </row>
    <row r="27" ht="12.75">
      <c r="A27" s="1" t="str">
        <f>HYPERLINK("#'Tab. 026'!A2","Entwicklung-der-Finanzverbindlichkeiten-IFRS")</f>
        <v>Entwicklung-der-Finanzverbindlichkeiten-IFRS</v>
      </c>
    </row>
    <row r="28" ht="12.75">
      <c r="A28" s="1" t="str">
        <f>HYPERLINK("#'Tab. 027'!A2","Finanzkennzahlen-des-Konzerns-operativ")</f>
        <v>Finanzkennzahlen-des-Konzerns-operativ</v>
      </c>
    </row>
    <row r="29" ht="12.75">
      <c r="A29" s="1" t="str">
        <f>HYPERLINK("#'Tab. 028'!A2","Netto-Finanzverbindlichkeiten-im-Konzern")</f>
        <v>Netto-Finanzverbindlichkeiten-im-Konzern</v>
      </c>
    </row>
    <row r="30" ht="12.75">
      <c r="A30" s="1" t="str">
        <f>HYPERLINK("#'Tab. 029'!A2","Kennzahlen-Segment-Metal-Refining")</f>
        <v>Kennzahlen-Segment-Metal-Refining</v>
      </c>
    </row>
    <row r="31" ht="12.75">
      <c r="A31" s="1" t="str">
        <f>HYPERLINK("#'Tab. 030'!A2","Verkaufsmengen-anderer-Metalle")</f>
        <v>Verkaufsmengen-anderer-Metalle</v>
      </c>
    </row>
    <row r="32" ht="12.75">
      <c r="A32" s="1" t="str">
        <f>HYPERLINK("#'Tab. 031'!A2","Kennzahlen-Segment-Flat-Rolled-Products")</f>
        <v>Kennzahlen-Segment-Flat-Rolled-Products</v>
      </c>
    </row>
    <row r="33" ht="12.75">
      <c r="A33" s="1" t="str">
        <f>HYPERLINK("#'Tab. 032'!A2","Gewinn--und-Verlustrechnung")</f>
        <v>Gewinn--und-Verlustrechnung</v>
      </c>
    </row>
    <row r="34" ht="12.75">
      <c r="A34" s="1" t="str">
        <f>HYPERLINK("#'Tab. 033'!A2","Bilanzstruktur-der-Aurubis-AG")</f>
        <v>Bilanzstruktur-der-Aurubis-AG</v>
      </c>
    </row>
    <row r="35" ht="12.75">
      <c r="A35" s="1" t="str">
        <f>HYPERLINK("#'Tab. 034'!A2","Potenzieller-Ergebniseffekt")</f>
        <v>Potenzieller-Ergebniseffekt</v>
      </c>
    </row>
    <row r="36" ht="12.75">
      <c r="A36" s="1" t="str">
        <f>HYPERLINK("#'Tab. 035'!A2","Qualifiziert-komparative-Prognose-laut-Aurubis-Definition-fuer-den-operativen-ROCE")</f>
        <v>Qualifiziert-komparative-Prognose-laut-Aurubis-Definition-fuer-den-operativen-ROCE</v>
      </c>
    </row>
    <row r="37" ht="12.75">
      <c r="A37" s="1" t="str">
        <f>HYPERLINK("#'Tab. 036'!A2","Qualifiziert-komparative-Prognose-laut-Aurubis-Definition-fuer-den-operativen-EBT")</f>
        <v>Qualifiziert-komparative-Prognose-laut-Aurubis-Definition-fuer-den-operativen-EBT</v>
      </c>
    </row>
    <row r="38" ht="12.75">
      <c r="A38" s="1" t="str">
        <f>HYPERLINK("#'Tab. 037'!A2","Konzern-Gewinn--und-Verlustrechnung")</f>
        <v>Konzern-Gewinn--und-Verlustrechnung</v>
      </c>
    </row>
    <row r="39" ht="12.75">
      <c r="A39" s="1" t="str">
        <f>HYPERLINK("#'Tab. 038'!A2","Konzern-Gesamtrechnung")</f>
        <v>Konzern-Gesamtrechnung</v>
      </c>
    </row>
    <row r="40" ht="12.75">
      <c r="A40" s="1" t="str">
        <f>HYPERLINK("#'Tab. 039'!A2","Konzernbilanz-Aktiva")</f>
        <v>Konzernbilanz-Aktiva</v>
      </c>
    </row>
    <row r="41" ht="12.75">
      <c r="A41" s="1" t="str">
        <f>HYPERLINK("#'Tab. 040'!A2","Konzernbilanz-Passiva")</f>
        <v>Konzernbilanz-Passiva</v>
      </c>
    </row>
    <row r="42" ht="12.75">
      <c r="A42" s="1" t="str">
        <f>HYPERLINK("#'Tab. 041'!A2","Konzern-Kapitalflussrechnung")</f>
        <v>Konzern-Kapitalflussrechnung</v>
      </c>
    </row>
    <row r="43" ht="12.75">
      <c r="A43" s="1" t="str">
        <f>HYPERLINK("#'Tab. 042'!A2","Konzern-Eigenkapitalveraenderungsrechnung")</f>
        <v>Konzern-Eigenkapitalveraenderungsrechnung</v>
      </c>
    </row>
    <row r="44" ht="12.75">
      <c r="A44" s="1" t="str">
        <f>HYPERLINK("#'Tab. 043'!A2","5-Jahres-Uebersicht")</f>
        <v>5-Jahres-Uebersicht</v>
      </c>
    </row>
    <row r="45" ht="12.75">
      <c r="A45" s="1" t="str">
        <f>HYPERLINK("#'Tab. 044'!A2","Finanzkalender")</f>
        <v>Finanzkalender</v>
      </c>
    </row>
    <row r="46" ht="12.75">
      <c r="A46" s="1"/>
    </row>
    <row r="47" ht="12.75">
      <c r="A47" s="1"/>
    </row>
    <row r="48" ht="12.75">
      <c r="A48" s="1"/>
    </row>
    <row r="49" ht="12.75">
      <c r="A49" s="1"/>
    </row>
    <row r="50" ht="12.75">
      <c r="A50" s="1"/>
    </row>
    <row r="51" ht="12.75">
      <c r="A51" s="1"/>
    </row>
    <row r="52" ht="12.75">
      <c r="A52" s="1"/>
    </row>
    <row r="53" ht="12.75">
      <c r="A53" s="1"/>
    </row>
    <row r="54" ht="12.75">
      <c r="A54" s="1"/>
    </row>
    <row r="55" ht="12.75">
      <c r="A55" s="1"/>
    </row>
    <row r="56" ht="12.75">
      <c r="A56" s="1"/>
    </row>
    <row r="57" ht="12.75">
      <c r="A57" s="1"/>
    </row>
    <row r="58" ht="12.75">
      <c r="A58" s="1"/>
    </row>
    <row r="59" ht="12.75">
      <c r="A59" s="1"/>
    </row>
    <row r="60" ht="12.75">
      <c r="A60" s="1"/>
    </row>
    <row r="61" ht="12.75">
      <c r="A61" s="1"/>
    </row>
    <row r="62" ht="12.75">
      <c r="A62" s="1"/>
    </row>
    <row r="63" ht="12.75">
      <c r="A63" s="1"/>
    </row>
    <row r="64" ht="12.75">
      <c r="A64" s="1"/>
    </row>
    <row r="65" ht="12.75">
      <c r="A65" s="1"/>
    </row>
    <row r="66" ht="12.75">
      <c r="A66" s="1"/>
    </row>
    <row r="67" ht="12.75">
      <c r="A67" s="1"/>
    </row>
    <row r="68" ht="12.75">
      <c r="A68" s="1"/>
    </row>
    <row r="69" ht="12.75">
      <c r="A69" s="1"/>
    </row>
    <row r="70" ht="12.75">
      <c r="A70" s="1"/>
    </row>
    <row r="71" ht="12.75">
      <c r="A71" s="1"/>
    </row>
    <row r="72" ht="12.75">
      <c r="A72" s="1"/>
    </row>
    <row r="73" ht="12.75">
      <c r="A73" s="1"/>
    </row>
    <row r="74" ht="12.75">
      <c r="A74" s="1"/>
    </row>
    <row r="75" ht="12.75">
      <c r="A75" s="1"/>
    </row>
    <row r="76" ht="12.75">
      <c r="A76" s="1"/>
    </row>
    <row r="77" ht="12.75">
      <c r="A77" s="1"/>
    </row>
    <row r="78" ht="12.75">
      <c r="A78" s="1"/>
    </row>
    <row r="79" ht="12.75">
      <c r="A79" s="1"/>
    </row>
    <row r="80" ht="12.75">
      <c r="A80" s="1"/>
    </row>
    <row r="81" ht="12.75">
      <c r="A81" s="1"/>
    </row>
    <row r="82" ht="12.75">
      <c r="A82" s="1"/>
    </row>
    <row r="83" ht="12.75">
      <c r="A83" s="1"/>
    </row>
    <row r="84" ht="12.75">
      <c r="A84" s="1"/>
    </row>
    <row r="85" ht="12.75">
      <c r="A85" s="1"/>
    </row>
    <row r="86" ht="12.75">
      <c r="A86" s="1"/>
    </row>
    <row r="87" ht="12.75">
      <c r="A87" s="1"/>
    </row>
    <row r="88" ht="12.75">
      <c r="A88" s="1"/>
    </row>
    <row r="89" ht="12.75">
      <c r="A89" s="1"/>
    </row>
    <row r="90" ht="12.75">
      <c r="A90" s="1"/>
    </row>
    <row r="91" ht="12.75">
      <c r="A91" s="1"/>
    </row>
    <row r="92" ht="12.75">
      <c r="A92" s="1"/>
    </row>
    <row r="93" ht="12.75">
      <c r="A93" s="1"/>
    </row>
    <row r="94" ht="12.75">
      <c r="A94" s="1"/>
    </row>
    <row r="95" ht="12.75">
      <c r="A95" s="1"/>
    </row>
    <row r="96" ht="12.75">
      <c r="A96" s="1"/>
    </row>
    <row r="97" ht="12.75">
      <c r="A97" s="1"/>
    </row>
    <row r="98" ht="12.75">
      <c r="A98" s="1"/>
    </row>
    <row r="99" ht="12.75">
      <c r="A99" s="1"/>
    </row>
    <row r="100" ht="12.75">
      <c r="A100" s="1"/>
    </row>
    <row r="101" ht="12.75">
      <c r="A101" s="1"/>
    </row>
    <row r="102" ht="12.75">
      <c r="A102" s="1"/>
    </row>
    <row r="103" ht="12.75">
      <c r="A103" s="1"/>
    </row>
    <row r="104" ht="12.75">
      <c r="A104" s="1"/>
    </row>
    <row r="105" ht="12.75">
      <c r="A105" s="1"/>
    </row>
    <row r="106" ht="12.75">
      <c r="A106" s="1"/>
    </row>
    <row r="107" ht="12.75">
      <c r="A107" s="1"/>
    </row>
    <row r="108" ht="12.75">
      <c r="A108" s="1"/>
    </row>
    <row r="109" ht="12.75">
      <c r="A109" s="1"/>
    </row>
    <row r="110" ht="12.75">
      <c r="A110" s="1"/>
    </row>
    <row r="111" ht="12.75">
      <c r="A111" s="1"/>
    </row>
    <row r="112" ht="12.75">
      <c r="A112" s="1"/>
    </row>
    <row r="113" ht="12.75">
      <c r="A113" s="1"/>
    </row>
    <row r="114" ht="12.75">
      <c r="A114" s="1"/>
    </row>
    <row r="115" ht="12.75">
      <c r="A115" s="1"/>
    </row>
    <row r="116" ht="12.75">
      <c r="A116" s="1"/>
    </row>
    <row r="117" ht="12.75">
      <c r="A117" s="1"/>
    </row>
    <row r="118" ht="12.75">
      <c r="A118" s="1"/>
    </row>
    <row r="119" ht="12.75">
      <c r="A119" s="1"/>
    </row>
    <row r="120" ht="12.75">
      <c r="A120" s="1"/>
    </row>
    <row r="121" ht="12.75">
      <c r="A121" s="1"/>
    </row>
    <row r="122" ht="12.75">
      <c r="A122" s="1"/>
    </row>
    <row r="123" ht="12.75">
      <c r="A123" s="1"/>
    </row>
    <row r="124" ht="12.75">
      <c r="A124" s="1"/>
    </row>
    <row r="125" ht="12.75">
      <c r="A125" s="1"/>
    </row>
    <row r="126" ht="12.75">
      <c r="A126" s="1"/>
    </row>
    <row r="127" ht="12.75">
      <c r="A127" s="1"/>
    </row>
    <row r="128" ht="12.75">
      <c r="A128" s="1"/>
    </row>
    <row r="129" ht="12.75">
      <c r="A129" s="1"/>
    </row>
    <row r="130" ht="12.75">
      <c r="A130" s="1"/>
    </row>
    <row r="131" ht="12.75">
      <c r="A131" s="1"/>
    </row>
    <row r="132" ht="12.75">
      <c r="A132" s="1"/>
    </row>
    <row r="133" ht="12.75">
      <c r="A133" s="1"/>
    </row>
    <row r="134" ht="12.75">
      <c r="A134" s="1"/>
    </row>
    <row r="135" ht="12.75">
      <c r="A135" s="1"/>
    </row>
    <row r="136" ht="12.75">
      <c r="A136" s="1"/>
    </row>
    <row r="137" ht="12.75">
      <c r="A137" s="1"/>
    </row>
    <row r="138" ht="12.75">
      <c r="A138" s="1"/>
    </row>
    <row r="139" ht="12.75">
      <c r="A139" s="1"/>
    </row>
    <row r="140" ht="12.75">
      <c r="A140" s="1"/>
    </row>
    <row r="141" ht="12.75">
      <c r="A141" s="1"/>
    </row>
    <row r="142" ht="12.75">
      <c r="A142" s="1"/>
    </row>
    <row r="143" ht="12.75">
      <c r="A143" s="1"/>
    </row>
    <row r="144" ht="12.75">
      <c r="A144" s="1"/>
    </row>
    <row r="145" ht="12.75">
      <c r="A145" s="1"/>
    </row>
    <row r="146" ht="12.75">
      <c r="A146" s="1"/>
    </row>
    <row r="147" ht="12.75">
      <c r="A147" s="1"/>
    </row>
    <row r="148" ht="12.75">
      <c r="A148" s="1"/>
    </row>
    <row r="149" ht="12.75">
      <c r="A149" s="1"/>
    </row>
    <row r="150" ht="12.75">
      <c r="A150" s="1"/>
    </row>
    <row r="151" ht="12.75">
      <c r="A151" s="1"/>
    </row>
    <row r="152" ht="12.75">
      <c r="A152" s="1"/>
    </row>
    <row r="153" ht="12.75">
      <c r="A153" s="1"/>
    </row>
    <row r="154" ht="12.75">
      <c r="A154" s="1"/>
    </row>
    <row r="155" ht="12.75">
      <c r="A155" s="1"/>
    </row>
    <row r="156" ht="12.75">
      <c r="A156" s="1"/>
    </row>
    <row r="157" ht="12.75">
      <c r="A157" s="1"/>
    </row>
    <row r="158" ht="12.75">
      <c r="A158" s="1"/>
    </row>
    <row r="159" ht="12.75">
      <c r="A159" s="1"/>
    </row>
    <row r="160" ht="12.75">
      <c r="A160" s="1"/>
    </row>
    <row r="161" ht="12.75">
      <c r="A161" s="1"/>
    </row>
    <row r="162" ht="12.75">
      <c r="A162" s="1"/>
    </row>
    <row r="163" ht="12.75">
      <c r="A163" s="1"/>
    </row>
    <row r="164" ht="12.75">
      <c r="A164" s="1"/>
    </row>
    <row r="165" ht="12.75">
      <c r="A165" s="1"/>
    </row>
    <row r="166" ht="12.75">
      <c r="A166" s="1"/>
    </row>
    <row r="167" ht="12.75">
      <c r="A167" s="1"/>
    </row>
    <row r="168" ht="12.75">
      <c r="A168" s="1"/>
    </row>
    <row r="169" ht="12.75">
      <c r="A169" s="1"/>
    </row>
    <row r="170" ht="12.75">
      <c r="A170" s="1"/>
    </row>
    <row r="171" ht="12.75">
      <c r="A171" s="1"/>
    </row>
    <row r="172" ht="12.75">
      <c r="A172" s="1"/>
    </row>
    <row r="173" ht="12.75">
      <c r="A173" s="1"/>
    </row>
    <row r="174" ht="12.75">
      <c r="A174" s="1"/>
    </row>
    <row r="175" ht="12.75">
      <c r="A175" s="1"/>
    </row>
    <row r="176" ht="12.75">
      <c r="A176" s="1"/>
    </row>
    <row r="177" ht="12.75">
      <c r="A177" s="1"/>
    </row>
    <row r="178" ht="12.75">
      <c r="A178" s="1"/>
    </row>
    <row r="179" ht="12.75">
      <c r="A179" s="1"/>
    </row>
    <row r="180" ht="12.75">
      <c r="A180" s="1"/>
    </row>
    <row r="181" ht="12.75">
      <c r="A181" s="1"/>
    </row>
    <row r="182" ht="12.75">
      <c r="A182" s="1"/>
    </row>
    <row r="183" ht="12.75">
      <c r="A183" s="1"/>
    </row>
    <row r="184" ht="12.75">
      <c r="A184" s="1"/>
    </row>
    <row r="185" ht="12.75">
      <c r="A185" s="1"/>
    </row>
    <row r="186" ht="12.75">
      <c r="A186" s="1"/>
    </row>
    <row r="187" ht="12.75">
      <c r="A187" s="1"/>
    </row>
    <row r="188" ht="12.75">
      <c r="A188" s="1"/>
    </row>
    <row r="189" ht="12.75">
      <c r="A189" s="1"/>
    </row>
    <row r="190" ht="12.75">
      <c r="A190" s="1"/>
    </row>
    <row r="191" ht="12.75">
      <c r="A191" s="1"/>
    </row>
    <row r="192" ht="12.75">
      <c r="A192" s="1"/>
    </row>
    <row r="193" ht="12.75">
      <c r="A193" s="1"/>
    </row>
    <row r="194" ht="12.75">
      <c r="A194" s="1"/>
    </row>
    <row r="195" ht="12.75">
      <c r="A195" s="1"/>
    </row>
    <row r="196" ht="12.75">
      <c r="A196" s="1"/>
    </row>
    <row r="197" ht="12.75">
      <c r="A197" s="1"/>
    </row>
    <row r="198" ht="12.75">
      <c r="A198" s="1"/>
    </row>
    <row r="199" ht="12.75">
      <c r="A199" s="1"/>
    </row>
    <row r="200" ht="12.75">
      <c r="A200" s="1"/>
    </row>
    <row r="201" ht="12.75">
      <c r="A201" s="1"/>
    </row>
    <row r="202" ht="12.75">
      <c r="A202" s="1"/>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tabColor rgb="FFCCFFCC"/>
  </sheetPr>
  <dimension ref="A1:D17"/>
  <sheetViews>
    <sheetView showGridLines="0" workbookViewId="0" topLeftCell="A1">
      <selection activeCell="A1" sqref="A1"/>
    </sheetView>
  </sheetViews>
  <sheetFormatPr defaultColWidth="11.00390625" defaultRowHeight="15" customHeight="1"/>
  <cols>
    <col min="1" max="1" width="19.875" style="7" customWidth="1"/>
    <col min="2" max="2" width="19.625" style="7" customWidth="1"/>
    <col min="3" max="4" width="10.00390625" style="6" customWidth="1"/>
    <col min="5" max="201" width="14.00390625" style="7" customWidth="1"/>
    <col min="202" max="16384" width="10.75390625" style="7" customWidth="1"/>
  </cols>
  <sheetData>
    <row r="1" ht="15" customHeight="1">
      <c r="A1" s="1" t="str">
        <f>HYPERLINK("#'Index'!A1","Back to index")</f>
        <v>Back to index</v>
      </c>
    </row>
    <row r="2" spans="1:3" ht="15" customHeight="1">
      <c r="A2" s="2"/>
      <c r="B2" s="2"/>
      <c r="C2" s="3"/>
    </row>
    <row r="3" spans="1:3" ht="45" customHeight="1">
      <c r="A3" s="8" t="s">
        <v>263</v>
      </c>
      <c r="B3" s="8"/>
      <c r="C3" s="128"/>
    </row>
    <row r="4" spans="1:4" ht="21" customHeight="1">
      <c r="A4" s="9" t="s">
        <v>255</v>
      </c>
      <c r="B4" s="9"/>
      <c r="C4" s="129"/>
      <c r="D4" s="10"/>
    </row>
    <row r="5" spans="1:4" ht="15">
      <c r="A5" s="12"/>
      <c r="B5" s="12"/>
      <c r="C5" s="130"/>
      <c r="D5" s="13"/>
    </row>
    <row r="6" spans="1:4" s="17" customFormat="1" ht="45.75" thickBot="1">
      <c r="A6" s="395"/>
      <c r="B6" s="395"/>
      <c r="C6" s="16" t="s">
        <v>333</v>
      </c>
      <c r="D6" s="16" t="s">
        <v>334</v>
      </c>
    </row>
    <row r="7" spans="1:4" s="17" customFormat="1" ht="15">
      <c r="A7" s="39"/>
      <c r="B7" s="39"/>
      <c r="C7" s="19"/>
      <c r="D7" s="131"/>
    </row>
    <row r="8" spans="1:4" s="17" customFormat="1" ht="34.5" customHeight="1">
      <c r="A8" s="392" t="s">
        <v>561</v>
      </c>
      <c r="B8" s="59" t="s">
        <v>323</v>
      </c>
      <c r="C8" s="132" t="s">
        <v>324</v>
      </c>
      <c r="D8" s="132" t="s">
        <v>324</v>
      </c>
    </row>
    <row r="9" spans="1:4" s="17" customFormat="1" ht="34.5" customHeight="1">
      <c r="A9" s="392"/>
      <c r="B9" s="41" t="s">
        <v>325</v>
      </c>
      <c r="C9" s="133" t="s">
        <v>324</v>
      </c>
      <c r="D9" s="133" t="s">
        <v>324</v>
      </c>
    </row>
    <row r="10" spans="1:4" s="17" customFormat="1" ht="34.5" customHeight="1">
      <c r="A10" s="393"/>
      <c r="B10" s="41" t="s">
        <v>326</v>
      </c>
      <c r="C10" s="133" t="s">
        <v>324</v>
      </c>
      <c r="D10" s="133" t="s">
        <v>324</v>
      </c>
    </row>
    <row r="11" spans="1:4" s="17" customFormat="1" ht="34.5" customHeight="1">
      <c r="A11" s="394" t="s">
        <v>562</v>
      </c>
      <c r="B11" s="41" t="s">
        <v>327</v>
      </c>
      <c r="C11" s="133" t="s">
        <v>324</v>
      </c>
      <c r="D11" s="133" t="s">
        <v>324</v>
      </c>
    </row>
    <row r="12" spans="1:4" s="17" customFormat="1" ht="34.5" customHeight="1">
      <c r="A12" s="392"/>
      <c r="B12" s="41" t="s">
        <v>328</v>
      </c>
      <c r="C12" s="133" t="s">
        <v>324</v>
      </c>
      <c r="D12" s="133" t="s">
        <v>324</v>
      </c>
    </row>
    <row r="13" spans="1:4" s="17" customFormat="1" ht="34.5" customHeight="1">
      <c r="A13" s="393"/>
      <c r="B13" s="41" t="s">
        <v>329</v>
      </c>
      <c r="C13" s="133" t="s">
        <v>324</v>
      </c>
      <c r="D13" s="133" t="s">
        <v>324</v>
      </c>
    </row>
    <row r="14" spans="1:4" s="17" customFormat="1" ht="34.5" customHeight="1">
      <c r="A14" s="134" t="s">
        <v>563</v>
      </c>
      <c r="B14" s="41" t="s">
        <v>330</v>
      </c>
      <c r="C14" s="133"/>
      <c r="D14" s="133" t="s">
        <v>324</v>
      </c>
    </row>
    <row r="15" spans="1:4" s="17" customFormat="1" ht="34.5" customHeight="1">
      <c r="A15" s="134" t="s">
        <v>564</v>
      </c>
      <c r="B15" s="41" t="s">
        <v>331</v>
      </c>
      <c r="C15" s="133" t="s">
        <v>324</v>
      </c>
      <c r="D15" s="133" t="s">
        <v>324</v>
      </c>
    </row>
    <row r="16" spans="1:4" s="17" customFormat="1" ht="34.5" customHeight="1" thickBot="1">
      <c r="A16" s="135" t="s">
        <v>332</v>
      </c>
      <c r="B16" s="42" t="s">
        <v>332</v>
      </c>
      <c r="C16" s="136" t="s">
        <v>324</v>
      </c>
      <c r="D16" s="136" t="s">
        <v>324</v>
      </c>
    </row>
    <row r="17" spans="1:4" ht="15" customHeight="1">
      <c r="A17" s="391"/>
      <c r="B17" s="391"/>
      <c r="C17" s="391"/>
      <c r="D17" s="391"/>
    </row>
  </sheetData>
  <sheetProtection/>
  <mergeCells count="4">
    <mergeCell ref="A17:D17"/>
    <mergeCell ref="A8:A10"/>
    <mergeCell ref="A11:A13"/>
    <mergeCell ref="A6:B6"/>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tabColor rgb="FFCCFFCC"/>
  </sheetPr>
  <dimension ref="A1:D11"/>
  <sheetViews>
    <sheetView showGridLines="0" workbookViewId="0" topLeftCell="A1">
      <selection activeCell="A1" sqref="A1"/>
    </sheetView>
  </sheetViews>
  <sheetFormatPr defaultColWidth="11.00390625" defaultRowHeight="15" customHeight="1"/>
  <cols>
    <col min="1" max="1" width="45.375" style="7" customWidth="1"/>
    <col min="2" max="4" width="14.00390625" style="6" customWidth="1"/>
    <col min="5" max="206" width="14.00390625" style="7" customWidth="1"/>
    <col min="207" max="16384" width="10.75390625" style="7" customWidth="1"/>
  </cols>
  <sheetData>
    <row r="1" ht="15" customHeight="1">
      <c r="A1" s="1" t="str">
        <f>HYPERLINK("#'Index'!A1","Back to index")</f>
        <v>Back to index</v>
      </c>
    </row>
    <row r="2" ht="15" customHeight="1">
      <c r="A2" s="2"/>
    </row>
    <row r="3" ht="45" customHeight="1">
      <c r="A3" s="8" t="s">
        <v>263</v>
      </c>
    </row>
    <row r="4" spans="1:4" ht="21" customHeight="1">
      <c r="A4" s="9" t="s">
        <v>256</v>
      </c>
      <c r="B4" s="10"/>
      <c r="C4" s="11"/>
      <c r="D4" s="11"/>
    </row>
    <row r="5" spans="1:4" ht="21" customHeight="1">
      <c r="A5" s="121"/>
      <c r="B5" s="13"/>
      <c r="C5" s="13"/>
      <c r="D5" s="13"/>
    </row>
    <row r="6" spans="1:4" s="17" customFormat="1" ht="15.75" thickBot="1">
      <c r="A6" s="57"/>
      <c r="B6" s="16" t="s">
        <v>335</v>
      </c>
      <c r="C6" s="16" t="s">
        <v>336</v>
      </c>
      <c r="D6" s="16" t="s">
        <v>337</v>
      </c>
    </row>
    <row r="7" spans="1:4" s="17" customFormat="1" ht="24" customHeight="1">
      <c r="A7" s="137" t="s">
        <v>341</v>
      </c>
      <c r="B7" s="139">
        <v>6673</v>
      </c>
      <c r="C7" s="140">
        <v>0.12</v>
      </c>
      <c r="D7" s="140">
        <v>0.88</v>
      </c>
    </row>
    <row r="8" spans="1:4" s="17" customFormat="1" ht="24" customHeight="1">
      <c r="A8" s="138" t="s">
        <v>338</v>
      </c>
      <c r="B8" s="100">
        <v>4130</v>
      </c>
      <c r="C8" s="141">
        <v>0.04</v>
      </c>
      <c r="D8" s="52">
        <v>0.96</v>
      </c>
    </row>
    <row r="9" spans="1:4" s="17" customFormat="1" ht="24" customHeight="1">
      <c r="A9" s="138" t="s">
        <v>339</v>
      </c>
      <c r="B9" s="100">
        <v>2256</v>
      </c>
      <c r="C9" s="52">
        <v>0.28</v>
      </c>
      <c r="D9" s="52">
        <v>0.72</v>
      </c>
    </row>
    <row r="10" spans="1:4" s="17" customFormat="1" ht="24" customHeight="1" thickBot="1">
      <c r="A10" s="138" t="s">
        <v>340</v>
      </c>
      <c r="B10" s="142">
        <v>287</v>
      </c>
      <c r="C10" s="52">
        <v>0.1</v>
      </c>
      <c r="D10" s="52">
        <v>0.9</v>
      </c>
    </row>
    <row r="11" spans="1:4" ht="96.75" customHeight="1">
      <c r="A11" s="396" t="s">
        <v>565</v>
      </c>
      <c r="B11" s="396"/>
      <c r="C11" s="396"/>
      <c r="D11" s="396"/>
    </row>
  </sheetData>
  <sheetProtection/>
  <mergeCells count="1">
    <mergeCell ref="A11:D1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tabColor rgb="FFCCFFCC"/>
  </sheetPr>
  <dimension ref="A1:C9"/>
  <sheetViews>
    <sheetView showGridLines="0" workbookViewId="0" topLeftCell="A1">
      <selection activeCell="A1" sqref="A1"/>
    </sheetView>
  </sheetViews>
  <sheetFormatPr defaultColWidth="11.00390625" defaultRowHeight="15" customHeight="1"/>
  <cols>
    <col min="1" max="1" width="45.375" style="7" customWidth="1"/>
    <col min="2" max="2" width="14.00390625" style="6" customWidth="1"/>
    <col min="3" max="203" width="14.00390625" style="7" customWidth="1"/>
    <col min="204" max="16384" width="10.75390625" style="7" customWidth="1"/>
  </cols>
  <sheetData>
    <row r="1" ht="15" customHeight="1">
      <c r="A1" s="1" t="str">
        <f>HYPERLINK("#'Index'!A1","Back to index")</f>
        <v>Back to index</v>
      </c>
    </row>
    <row r="2" ht="15" customHeight="1">
      <c r="A2" s="2"/>
    </row>
    <row r="3" ht="45" customHeight="1">
      <c r="A3" s="8" t="s">
        <v>263</v>
      </c>
    </row>
    <row r="4" spans="1:2" ht="21" customHeight="1">
      <c r="A4" s="9" t="s">
        <v>257</v>
      </c>
      <c r="B4" s="10"/>
    </row>
    <row r="5" spans="1:3" ht="15">
      <c r="A5" s="12"/>
      <c r="B5" s="13"/>
      <c r="C5" s="94"/>
    </row>
    <row r="6" spans="1:3" s="17" customFormat="1" ht="15.75" thickBot="1">
      <c r="A6" s="57"/>
      <c r="B6" s="16" t="s">
        <v>335</v>
      </c>
      <c r="C6" s="29"/>
    </row>
    <row r="7" spans="1:2" s="17" customFormat="1" ht="21.75" customHeight="1">
      <c r="A7" s="137" t="s">
        <v>343</v>
      </c>
      <c r="B7" s="144">
        <v>0.066</v>
      </c>
    </row>
    <row r="8" spans="1:2" s="17" customFormat="1" ht="33.75" customHeight="1" thickBot="1">
      <c r="A8" s="143" t="s">
        <v>558</v>
      </c>
      <c r="B8" s="24" t="s">
        <v>342</v>
      </c>
    </row>
    <row r="9" spans="1:2" ht="141" customHeight="1">
      <c r="A9" s="396" t="s">
        <v>565</v>
      </c>
      <c r="B9" s="396"/>
    </row>
  </sheetData>
  <sheetProtection/>
  <mergeCells count="1">
    <mergeCell ref="A9:B9"/>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tabColor rgb="FFCCFFCC"/>
  </sheetPr>
  <dimension ref="A1:C20"/>
  <sheetViews>
    <sheetView showGridLines="0" workbookViewId="0" topLeftCell="A1">
      <selection activeCell="A1" sqref="A1"/>
    </sheetView>
  </sheetViews>
  <sheetFormatPr defaultColWidth="11.00390625" defaultRowHeight="15" customHeight="1"/>
  <cols>
    <col min="1" max="1" width="45.375" style="7" customWidth="1"/>
    <col min="2" max="203" width="14.00390625" style="7" customWidth="1"/>
    <col min="204" max="16384" width="10.75390625" style="7" customWidth="1"/>
  </cols>
  <sheetData>
    <row r="1" ht="15" customHeight="1">
      <c r="A1" s="1" t="str">
        <f>HYPERLINK("#'Index'!A1","Back to index")</f>
        <v>Back to index</v>
      </c>
    </row>
    <row r="2" ht="15" customHeight="1">
      <c r="A2" s="2"/>
    </row>
    <row r="3" ht="45" customHeight="1">
      <c r="A3" s="8" t="s">
        <v>263</v>
      </c>
    </row>
    <row r="4" ht="21" customHeight="1">
      <c r="A4" s="9" t="s">
        <v>258</v>
      </c>
    </row>
    <row r="5" spans="1:3" ht="15">
      <c r="A5" s="35"/>
      <c r="B5" s="94"/>
      <c r="C5" s="94"/>
    </row>
    <row r="6" spans="1:3" s="17" customFormat="1" ht="15.75" thickBot="1">
      <c r="A6" s="395"/>
      <c r="B6" s="395"/>
      <c r="C6" s="29"/>
    </row>
    <row r="7" spans="1:2" s="17" customFormat="1" ht="24" customHeight="1">
      <c r="A7" s="137" t="s">
        <v>344</v>
      </c>
      <c r="B7" s="144">
        <v>0.063</v>
      </c>
    </row>
    <row r="8" spans="1:2" s="17" customFormat="1" ht="24" customHeight="1">
      <c r="A8" s="143" t="s">
        <v>345</v>
      </c>
      <c r="B8" s="52">
        <v>0.8</v>
      </c>
    </row>
    <row r="9" spans="1:2" s="17" customFormat="1" ht="33.75" customHeight="1">
      <c r="A9" s="143" t="s">
        <v>349</v>
      </c>
      <c r="B9" s="24"/>
    </row>
    <row r="10" spans="1:2" s="17" customFormat="1" ht="24" customHeight="1">
      <c r="A10" s="145" t="s">
        <v>346</v>
      </c>
      <c r="B10" s="110">
        <v>11.52</v>
      </c>
    </row>
    <row r="11" spans="1:2" s="17" customFormat="1" ht="24" customHeight="1">
      <c r="A11" s="145" t="s">
        <v>347</v>
      </c>
      <c r="B11" s="114">
        <v>9.69</v>
      </c>
    </row>
    <row r="12" spans="1:2" s="17" customFormat="1" ht="24" customHeight="1" thickBot="1">
      <c r="A12" s="145" t="s">
        <v>348</v>
      </c>
      <c r="B12" s="110">
        <v>15.07</v>
      </c>
    </row>
    <row r="13" spans="1:2" ht="147" customHeight="1">
      <c r="A13" s="396" t="s">
        <v>565</v>
      </c>
      <c r="B13" s="396"/>
    </row>
    <row r="14" ht="15" customHeight="1">
      <c r="B14" s="6"/>
    </row>
    <row r="15" ht="15" customHeight="1">
      <c r="B15" s="6"/>
    </row>
    <row r="16" ht="15" customHeight="1">
      <c r="B16" s="6"/>
    </row>
    <row r="17" ht="15" customHeight="1">
      <c r="B17" s="6"/>
    </row>
    <row r="18" ht="15" customHeight="1">
      <c r="B18" s="6"/>
    </row>
    <row r="19" ht="15" customHeight="1">
      <c r="B19" s="6"/>
    </row>
    <row r="20" ht="15" customHeight="1">
      <c r="B20" s="6"/>
    </row>
  </sheetData>
  <sheetProtection/>
  <mergeCells count="2">
    <mergeCell ref="A13:B13"/>
    <mergeCell ref="A6:B6"/>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tabColor rgb="FFCCFFCC"/>
  </sheetPr>
  <dimension ref="A1:F16"/>
  <sheetViews>
    <sheetView showGridLines="0" workbookViewId="0" topLeftCell="A1">
      <selection activeCell="A1" sqref="A1"/>
    </sheetView>
  </sheetViews>
  <sheetFormatPr defaultColWidth="11.00390625" defaultRowHeight="15" customHeight="1"/>
  <cols>
    <col min="1" max="1" width="45.375" style="7" customWidth="1"/>
    <col min="2" max="5" width="14.00390625" style="6" customWidth="1"/>
    <col min="6" max="207" width="14.00390625" style="7" customWidth="1"/>
    <col min="208" max="16384" width="10.75390625" style="7" customWidth="1"/>
  </cols>
  <sheetData>
    <row r="1" ht="15" customHeight="1">
      <c r="A1" s="1" t="str">
        <f>HYPERLINK("#'Index'!A1","Back to index")</f>
        <v>Back to index</v>
      </c>
    </row>
    <row r="2" ht="15" customHeight="1">
      <c r="A2" s="2"/>
    </row>
    <row r="3" ht="45" customHeight="1">
      <c r="A3" s="8" t="s">
        <v>263</v>
      </c>
    </row>
    <row r="4" spans="1:5" ht="21" customHeight="1">
      <c r="A4" s="9" t="s">
        <v>259</v>
      </c>
      <c r="B4" s="10"/>
      <c r="C4" s="11"/>
      <c r="D4" s="11"/>
      <c r="E4" s="11"/>
    </row>
    <row r="5" spans="1:6" ht="15">
      <c r="A5" s="12"/>
      <c r="B5" s="13"/>
      <c r="C5" s="13"/>
      <c r="D5" s="13"/>
      <c r="E5" s="14"/>
      <c r="F5" s="94"/>
    </row>
    <row r="6" spans="1:6" s="17" customFormat="1" ht="15.75" thickBot="1">
      <c r="A6" s="57"/>
      <c r="B6" s="16" t="s">
        <v>350</v>
      </c>
      <c r="C6" s="16" t="s">
        <v>351</v>
      </c>
      <c r="D6" s="16" t="s">
        <v>352</v>
      </c>
      <c r="E6" s="16" t="s">
        <v>353</v>
      </c>
      <c r="F6" s="16" t="s">
        <v>354</v>
      </c>
    </row>
    <row r="7" spans="1:6" s="17" customFormat="1" ht="24" customHeight="1">
      <c r="A7" s="137" t="s">
        <v>355</v>
      </c>
      <c r="B7" s="146">
        <v>80</v>
      </c>
      <c r="C7" s="146">
        <v>63</v>
      </c>
      <c r="D7" s="146">
        <v>45</v>
      </c>
      <c r="E7" s="146">
        <v>47</v>
      </c>
      <c r="F7" s="146">
        <v>60</v>
      </c>
    </row>
    <row r="8" spans="1:6" s="17" customFormat="1" ht="24" customHeight="1" thickBot="1">
      <c r="A8" s="41" t="s">
        <v>356</v>
      </c>
      <c r="B8" s="118">
        <v>6.5</v>
      </c>
      <c r="C8" s="118">
        <v>5.3</v>
      </c>
      <c r="D8" s="118">
        <v>4.6</v>
      </c>
      <c r="E8" s="118">
        <v>4.8</v>
      </c>
      <c r="F8" s="118">
        <v>6.1</v>
      </c>
    </row>
    <row r="9" spans="1:6" ht="96.75" customHeight="1">
      <c r="A9" s="397" t="s">
        <v>357</v>
      </c>
      <c r="B9" s="397"/>
      <c r="C9" s="397"/>
      <c r="D9" s="397"/>
      <c r="E9" s="397"/>
      <c r="F9" s="397"/>
    </row>
    <row r="10" ht="15" customHeight="1">
      <c r="F10" s="6"/>
    </row>
    <row r="11" ht="15" customHeight="1">
      <c r="F11" s="6"/>
    </row>
    <row r="12" ht="15" customHeight="1">
      <c r="F12" s="6"/>
    </row>
    <row r="13" ht="15" customHeight="1">
      <c r="F13" s="6"/>
    </row>
    <row r="14" ht="15" customHeight="1">
      <c r="F14" s="6"/>
    </row>
    <row r="15" ht="15" customHeight="1">
      <c r="F15" s="6"/>
    </row>
    <row r="16" ht="15" customHeight="1">
      <c r="F16" s="6"/>
    </row>
  </sheetData>
  <sheetProtection/>
  <mergeCells count="1">
    <mergeCell ref="A9:F9"/>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tabColor rgb="FFCCFFCC"/>
  </sheetPr>
  <dimension ref="A1:D9"/>
  <sheetViews>
    <sheetView showGridLines="0" workbookViewId="0" topLeftCell="A1">
      <selection activeCell="A1" sqref="A1"/>
    </sheetView>
  </sheetViews>
  <sheetFormatPr defaultColWidth="11.00390625" defaultRowHeight="15" customHeight="1"/>
  <cols>
    <col min="1" max="1" width="45.375" style="7" customWidth="1"/>
    <col min="2" max="3" width="14.00390625" style="6" customWidth="1"/>
    <col min="4" max="203" width="14.00390625" style="7" customWidth="1"/>
    <col min="204" max="16384" width="10.75390625" style="7" customWidth="1"/>
  </cols>
  <sheetData>
    <row r="1" ht="15" customHeight="1">
      <c r="A1" s="1" t="str">
        <f>HYPERLINK("#'Index'!A1","Back to index")</f>
        <v>Back to index</v>
      </c>
    </row>
    <row r="2" ht="15" customHeight="1">
      <c r="A2" s="2"/>
    </row>
    <row r="3" ht="45" customHeight="1">
      <c r="A3" s="8" t="s">
        <v>263</v>
      </c>
    </row>
    <row r="4" spans="1:3" ht="21" customHeight="1">
      <c r="A4" s="9" t="s">
        <v>260</v>
      </c>
      <c r="B4" s="10"/>
      <c r="C4" s="11"/>
    </row>
    <row r="5" spans="1:3" ht="15">
      <c r="A5" s="35"/>
      <c r="B5" s="10"/>
      <c r="C5" s="36"/>
    </row>
    <row r="6" spans="1:4" s="17" customFormat="1" ht="15.75" thickBot="1">
      <c r="A6" s="57" t="s">
        <v>360</v>
      </c>
      <c r="B6" s="147">
        <v>2015</v>
      </c>
      <c r="C6" s="147">
        <v>2016</v>
      </c>
      <c r="D6" s="147">
        <v>2017</v>
      </c>
    </row>
    <row r="7" spans="1:4" s="17" customFormat="1" ht="36" customHeight="1">
      <c r="A7" s="137" t="s">
        <v>358</v>
      </c>
      <c r="B7" s="148">
        <v>518</v>
      </c>
      <c r="C7" s="148">
        <v>520</v>
      </c>
      <c r="D7" s="148">
        <v>529</v>
      </c>
    </row>
    <row r="8" spans="1:4" s="17" customFormat="1" ht="36" customHeight="1" thickBot="1">
      <c r="A8" s="41" t="s">
        <v>359</v>
      </c>
      <c r="B8" s="100">
        <v>1197</v>
      </c>
      <c r="C8" s="100">
        <v>1149</v>
      </c>
      <c r="D8" s="100">
        <v>1106</v>
      </c>
    </row>
    <row r="9" spans="1:4" ht="132" customHeight="1">
      <c r="A9" s="397" t="s">
        <v>547</v>
      </c>
      <c r="B9" s="397"/>
      <c r="C9" s="397"/>
      <c r="D9" s="397"/>
    </row>
  </sheetData>
  <sheetProtection/>
  <mergeCells count="1">
    <mergeCell ref="A9:D9"/>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tabColor rgb="FFCCFFCC"/>
  </sheetPr>
  <dimension ref="A1:E23"/>
  <sheetViews>
    <sheetView showGridLines="0" workbookViewId="0" topLeftCell="A1">
      <selection activeCell="A1" sqref="A1"/>
    </sheetView>
  </sheetViews>
  <sheetFormatPr defaultColWidth="11.00390625" defaultRowHeight="15" customHeight="1"/>
  <cols>
    <col min="1" max="1" width="30.875" style="7" customWidth="1"/>
    <col min="2" max="4" width="10.00390625" style="7" customWidth="1"/>
    <col min="5" max="5" width="10.00390625" style="6" customWidth="1"/>
    <col min="6" max="205" width="14.00390625" style="7" customWidth="1"/>
    <col min="206" max="16384" width="10.75390625" style="7" customWidth="1"/>
  </cols>
  <sheetData>
    <row r="1" ht="15" customHeight="1">
      <c r="A1" s="1" t="str">
        <f>HYPERLINK("#'Index'!A1","Back to index")</f>
        <v>Back to index</v>
      </c>
    </row>
    <row r="2" spans="1:4" ht="15" customHeight="1">
      <c r="A2" s="2"/>
      <c r="B2" s="2"/>
      <c r="C2" s="2"/>
      <c r="D2" s="2"/>
    </row>
    <row r="3" spans="1:4" ht="45" customHeight="1">
      <c r="A3" s="8" t="s">
        <v>263</v>
      </c>
      <c r="B3" s="8"/>
      <c r="C3" s="8"/>
      <c r="D3" s="8"/>
    </row>
    <row r="4" spans="1:5" ht="21" customHeight="1">
      <c r="A4" s="9" t="s">
        <v>261</v>
      </c>
      <c r="B4" s="9"/>
      <c r="C4" s="9"/>
      <c r="D4" s="9"/>
      <c r="E4" s="10"/>
    </row>
    <row r="5" spans="1:5" ht="15">
      <c r="A5" s="12"/>
      <c r="B5" s="12"/>
      <c r="C5" s="12"/>
      <c r="D5" s="12"/>
      <c r="E5" s="13"/>
    </row>
    <row r="6" spans="1:5" s="17" customFormat="1" ht="15.75" thickBot="1">
      <c r="A6" s="57" t="s">
        <v>361</v>
      </c>
      <c r="B6" s="16" t="s">
        <v>362</v>
      </c>
      <c r="C6" s="16" t="s">
        <v>363</v>
      </c>
      <c r="D6" s="16" t="s">
        <v>364</v>
      </c>
      <c r="E6" s="16" t="s">
        <v>365</v>
      </c>
    </row>
    <row r="7" spans="1:5" s="17" customFormat="1" ht="21" customHeight="1">
      <c r="A7" s="59" t="s">
        <v>366</v>
      </c>
      <c r="B7" s="149" t="s">
        <v>324</v>
      </c>
      <c r="C7" s="149" t="s">
        <v>324</v>
      </c>
      <c r="D7" s="149" t="s">
        <v>324</v>
      </c>
      <c r="E7" s="149" t="s">
        <v>324</v>
      </c>
    </row>
    <row r="8" spans="1:5" s="17" customFormat="1" ht="21" customHeight="1">
      <c r="A8" s="143" t="s">
        <v>367</v>
      </c>
      <c r="B8" s="150" t="s">
        <v>324</v>
      </c>
      <c r="C8" s="150" t="s">
        <v>324</v>
      </c>
      <c r="D8" s="150" t="s">
        <v>324</v>
      </c>
      <c r="E8" s="150" t="s">
        <v>324</v>
      </c>
    </row>
    <row r="9" spans="1:5" s="17" customFormat="1" ht="21" customHeight="1">
      <c r="A9" s="143" t="s">
        <v>368</v>
      </c>
      <c r="B9" s="150"/>
      <c r="C9" s="150" t="s">
        <v>324</v>
      </c>
      <c r="D9" s="150"/>
      <c r="E9" s="150" t="s">
        <v>324</v>
      </c>
    </row>
    <row r="10" spans="1:5" s="17" customFormat="1" ht="21" customHeight="1">
      <c r="A10" s="143" t="s">
        <v>369</v>
      </c>
      <c r="B10" s="150"/>
      <c r="C10" s="150" t="s">
        <v>324</v>
      </c>
      <c r="D10" s="150"/>
      <c r="E10" s="150" t="s">
        <v>324</v>
      </c>
    </row>
    <row r="11" spans="1:5" s="17" customFormat="1" ht="21" customHeight="1">
      <c r="A11" s="143" t="s">
        <v>370</v>
      </c>
      <c r="B11" s="150"/>
      <c r="C11" s="150" t="s">
        <v>324</v>
      </c>
      <c r="D11" s="150" t="s">
        <v>324</v>
      </c>
      <c r="E11" s="150" t="s">
        <v>324</v>
      </c>
    </row>
    <row r="12" spans="1:5" s="17" customFormat="1" ht="21" customHeight="1">
      <c r="A12" s="143" t="s">
        <v>371</v>
      </c>
      <c r="B12" s="150"/>
      <c r="C12" s="150" t="s">
        <v>324</v>
      </c>
      <c r="D12" s="150" t="s">
        <v>324</v>
      </c>
      <c r="E12" s="150" t="s">
        <v>324</v>
      </c>
    </row>
    <row r="13" spans="1:5" s="17" customFormat="1" ht="21" customHeight="1">
      <c r="A13" s="143" t="s">
        <v>372</v>
      </c>
      <c r="B13" s="150"/>
      <c r="C13" s="150" t="s">
        <v>324</v>
      </c>
      <c r="D13" s="150" t="s">
        <v>324</v>
      </c>
      <c r="E13" s="150" t="s">
        <v>324</v>
      </c>
    </row>
    <row r="14" spans="1:5" s="17" customFormat="1" ht="21" customHeight="1">
      <c r="A14" s="143" t="s">
        <v>373</v>
      </c>
      <c r="B14" s="150"/>
      <c r="C14" s="150"/>
      <c r="D14" s="150"/>
      <c r="E14" s="150" t="s">
        <v>324</v>
      </c>
    </row>
    <row r="15" spans="1:5" s="17" customFormat="1" ht="21" customHeight="1">
      <c r="A15" s="143" t="s">
        <v>374</v>
      </c>
      <c r="B15" s="150"/>
      <c r="C15" s="150" t="s">
        <v>324</v>
      </c>
      <c r="D15" s="150"/>
      <c r="E15" s="150" t="s">
        <v>324</v>
      </c>
    </row>
    <row r="16" spans="1:5" s="17" customFormat="1" ht="21" customHeight="1">
      <c r="A16" s="143" t="s">
        <v>375</v>
      </c>
      <c r="B16" s="150"/>
      <c r="C16" s="150" t="s">
        <v>324</v>
      </c>
      <c r="D16" s="150"/>
      <c r="E16" s="150" t="s">
        <v>324</v>
      </c>
    </row>
    <row r="17" spans="1:5" s="17" customFormat="1" ht="21" customHeight="1">
      <c r="A17" s="143" t="s">
        <v>376</v>
      </c>
      <c r="B17" s="150"/>
      <c r="C17" s="150" t="s">
        <v>324</v>
      </c>
      <c r="D17" s="150"/>
      <c r="E17" s="150" t="s">
        <v>324</v>
      </c>
    </row>
    <row r="18" spans="1:5" s="17" customFormat="1" ht="21" customHeight="1">
      <c r="A18" s="143" t="s">
        <v>377</v>
      </c>
      <c r="B18" s="150"/>
      <c r="C18" s="150"/>
      <c r="D18" s="150" t="s">
        <v>324</v>
      </c>
      <c r="E18" s="150" t="s">
        <v>324</v>
      </c>
    </row>
    <row r="19" spans="1:5" s="17" customFormat="1" ht="21" customHeight="1">
      <c r="A19" s="143" t="s">
        <v>378</v>
      </c>
      <c r="B19" s="150"/>
      <c r="C19" s="150" t="s">
        <v>324</v>
      </c>
      <c r="D19" s="150" t="s">
        <v>324</v>
      </c>
      <c r="E19" s="150" t="s">
        <v>324</v>
      </c>
    </row>
    <row r="20" spans="1:5" s="17" customFormat="1" ht="21" customHeight="1">
      <c r="A20" s="143" t="s">
        <v>379</v>
      </c>
      <c r="B20" s="150" t="s">
        <v>324</v>
      </c>
      <c r="C20" s="150" t="s">
        <v>324</v>
      </c>
      <c r="D20" s="150" t="s">
        <v>324</v>
      </c>
      <c r="E20" s="150" t="s">
        <v>324</v>
      </c>
    </row>
    <row r="21" spans="1:5" s="17" customFormat="1" ht="21" customHeight="1">
      <c r="A21" s="143" t="s">
        <v>380</v>
      </c>
      <c r="B21" s="150"/>
      <c r="C21" s="150"/>
      <c r="D21" s="150"/>
      <c r="E21" s="150" t="s">
        <v>324</v>
      </c>
    </row>
    <row r="22" spans="1:5" s="17" customFormat="1" ht="21" customHeight="1" thickBot="1">
      <c r="A22" s="41" t="s">
        <v>381</v>
      </c>
      <c r="B22" s="150"/>
      <c r="C22" s="150"/>
      <c r="D22" s="150"/>
      <c r="E22" s="150" t="s">
        <v>528</v>
      </c>
    </row>
    <row r="23" spans="1:5" ht="132" customHeight="1">
      <c r="A23" s="397" t="s">
        <v>382</v>
      </c>
      <c r="B23" s="397"/>
      <c r="C23" s="397"/>
      <c r="D23" s="397"/>
      <c r="E23" s="397"/>
    </row>
  </sheetData>
  <sheetProtection/>
  <mergeCells count="1">
    <mergeCell ref="A23:E23"/>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tabColor rgb="FFCCFFCC"/>
  </sheetPr>
  <dimension ref="A1:G9"/>
  <sheetViews>
    <sheetView showGridLines="0" workbookViewId="0" topLeftCell="A1">
      <selection activeCell="A1" sqref="A1"/>
    </sheetView>
  </sheetViews>
  <sheetFormatPr defaultColWidth="11.00390625" defaultRowHeight="15" customHeight="1"/>
  <cols>
    <col min="1" max="1" width="45.375" style="7" customWidth="1"/>
    <col min="2" max="5" width="14.00390625" style="6" customWidth="1"/>
    <col min="6" max="207" width="14.00390625" style="7" customWidth="1"/>
    <col min="208" max="16384" width="10.75390625" style="7" customWidth="1"/>
  </cols>
  <sheetData>
    <row r="1" ht="15" customHeight="1">
      <c r="A1" s="1" t="str">
        <f>HYPERLINK("#'Index'!A1","Back to index")</f>
        <v>Back to index</v>
      </c>
    </row>
    <row r="2" ht="15" customHeight="1">
      <c r="A2" s="2"/>
    </row>
    <row r="3" ht="45" customHeight="1">
      <c r="A3" s="8" t="s">
        <v>263</v>
      </c>
    </row>
    <row r="4" spans="1:5" ht="21" customHeight="1">
      <c r="A4" s="9" t="s">
        <v>262</v>
      </c>
      <c r="B4" s="10"/>
      <c r="C4" s="11"/>
      <c r="D4" s="13"/>
      <c r="E4" s="13"/>
    </row>
    <row r="5" spans="1:5" ht="15">
      <c r="A5" s="35"/>
      <c r="B5" s="10"/>
      <c r="C5" s="36"/>
      <c r="D5" s="14"/>
      <c r="E5" s="14"/>
    </row>
    <row r="6" spans="1:7" s="17" customFormat="1" ht="15.75" thickBot="1">
      <c r="A6" s="57"/>
      <c r="B6" s="147">
        <v>2012</v>
      </c>
      <c r="C6" s="147">
        <v>2013</v>
      </c>
      <c r="D6" s="147">
        <v>2014</v>
      </c>
      <c r="E6" s="147">
        <v>2015</v>
      </c>
      <c r="F6" s="147">
        <v>2016</v>
      </c>
      <c r="G6" s="147">
        <v>2017</v>
      </c>
    </row>
    <row r="7" spans="1:7" s="17" customFormat="1" ht="21" customHeight="1">
      <c r="A7" s="59" t="s">
        <v>384</v>
      </c>
      <c r="B7" s="151">
        <v>72</v>
      </c>
      <c r="C7" s="151">
        <v>52</v>
      </c>
      <c r="D7" s="151">
        <v>55</v>
      </c>
      <c r="E7" s="151">
        <v>55</v>
      </c>
      <c r="F7" s="151">
        <v>60</v>
      </c>
      <c r="G7" s="151">
        <v>56</v>
      </c>
    </row>
    <row r="8" spans="1:7" s="17" customFormat="1" ht="21" customHeight="1" thickBot="1">
      <c r="A8" s="41" t="s">
        <v>385</v>
      </c>
      <c r="B8" s="118">
        <v>2.2</v>
      </c>
      <c r="C8" s="118">
        <v>1.8</v>
      </c>
      <c r="D8" s="118">
        <v>1.3</v>
      </c>
      <c r="E8" s="118">
        <v>1</v>
      </c>
      <c r="F8" s="118">
        <v>1.1</v>
      </c>
      <c r="G8" s="118">
        <v>1</v>
      </c>
    </row>
    <row r="9" spans="1:7" ht="129" customHeight="1">
      <c r="A9" s="397" t="s">
        <v>383</v>
      </c>
      <c r="B9" s="397"/>
      <c r="C9" s="397"/>
      <c r="D9" s="397"/>
      <c r="E9" s="397"/>
      <c r="F9" s="397"/>
      <c r="G9" s="397"/>
    </row>
  </sheetData>
  <sheetProtection/>
  <mergeCells count="1">
    <mergeCell ref="A9:G9"/>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tabColor rgb="FFCCFFCC"/>
  </sheetPr>
  <dimension ref="A1:C21"/>
  <sheetViews>
    <sheetView showGridLines="0" workbookViewId="0" topLeftCell="A1">
      <selection activeCell="A1" sqref="A1"/>
    </sheetView>
  </sheetViews>
  <sheetFormatPr defaultColWidth="11.00390625" defaultRowHeight="15" customHeight="1"/>
  <cols>
    <col min="1" max="1" width="45.375" style="7" customWidth="1"/>
    <col min="2" max="3" width="14.00390625" style="6" customWidth="1"/>
    <col min="4" max="205" width="14.00390625" style="7" customWidth="1"/>
    <col min="206" max="16384" width="10.75390625" style="7" customWidth="1"/>
  </cols>
  <sheetData>
    <row r="1" ht="15" customHeight="1">
      <c r="A1" s="1" t="str">
        <f>HYPERLINK("#'Index'!A1","Back to index")</f>
        <v>Back to index</v>
      </c>
    </row>
    <row r="2" ht="15" customHeight="1">
      <c r="A2" s="2"/>
    </row>
    <row r="3" ht="45" customHeight="1">
      <c r="A3" s="8" t="s">
        <v>263</v>
      </c>
    </row>
    <row r="4" spans="1:3" ht="21" customHeight="1">
      <c r="A4" s="9" t="s">
        <v>199</v>
      </c>
      <c r="B4" s="10"/>
      <c r="C4" s="11"/>
    </row>
    <row r="5" spans="1:3" ht="15">
      <c r="A5" s="12"/>
      <c r="B5" s="13"/>
      <c r="C5" s="14"/>
    </row>
    <row r="6" spans="1:3" s="17" customFormat="1" ht="15.75" thickBot="1">
      <c r="A6" s="57" t="s">
        <v>0</v>
      </c>
      <c r="B6" s="103" t="s">
        <v>386</v>
      </c>
      <c r="C6" s="16" t="s">
        <v>213</v>
      </c>
    </row>
    <row r="7" spans="1:3" s="17" customFormat="1" ht="15">
      <c r="A7" s="44"/>
      <c r="B7" s="104"/>
      <c r="C7" s="45"/>
    </row>
    <row r="8" spans="1:3" s="17" customFormat="1" ht="30">
      <c r="A8" s="46" t="s">
        <v>214</v>
      </c>
      <c r="B8" s="164">
        <v>1406</v>
      </c>
      <c r="C8" s="165">
        <v>1375</v>
      </c>
    </row>
    <row r="9" spans="1:3" s="17" customFormat="1" ht="15">
      <c r="A9" s="41" t="s">
        <v>15</v>
      </c>
      <c r="B9" s="164">
        <v>1549</v>
      </c>
      <c r="C9" s="100">
        <v>1387</v>
      </c>
    </row>
    <row r="10" spans="1:3" s="17" customFormat="1" ht="15">
      <c r="A10" s="41" t="s">
        <v>16</v>
      </c>
      <c r="B10" s="166">
        <v>374</v>
      </c>
      <c r="C10" s="142">
        <v>357</v>
      </c>
    </row>
    <row r="11" spans="1:3" s="17" customFormat="1" ht="15">
      <c r="A11" s="41" t="s">
        <v>17</v>
      </c>
      <c r="B11" s="166">
        <v>191</v>
      </c>
      <c r="C11" s="142">
        <v>216</v>
      </c>
    </row>
    <row r="12" spans="1:3" s="17" customFormat="1" ht="15">
      <c r="A12" s="41" t="s">
        <v>18</v>
      </c>
      <c r="B12" s="167">
        <v>-904</v>
      </c>
      <c r="C12" s="168">
        <v>-905</v>
      </c>
    </row>
    <row r="13" spans="1:3" s="17" customFormat="1" ht="15">
      <c r="A13" s="41" t="s">
        <v>37</v>
      </c>
      <c r="B13" s="167">
        <v>-371</v>
      </c>
      <c r="C13" s="168">
        <v>-388</v>
      </c>
    </row>
    <row r="14" spans="1:3" s="17" customFormat="1" ht="15">
      <c r="A14" s="159" t="s">
        <v>19</v>
      </c>
      <c r="B14" s="169">
        <v>2246</v>
      </c>
      <c r="C14" s="155">
        <v>2042</v>
      </c>
    </row>
    <row r="15" spans="1:3" s="20" customFormat="1" ht="15">
      <c r="A15" s="161"/>
      <c r="B15" s="162"/>
      <c r="C15" s="161"/>
    </row>
    <row r="16" spans="1:3" s="22" customFormat="1" ht="15">
      <c r="A16" s="46" t="s">
        <v>10</v>
      </c>
      <c r="B16" s="166">
        <v>329</v>
      </c>
      <c r="C16" s="170">
        <v>298</v>
      </c>
    </row>
    <row r="17" spans="1:3" s="17" customFormat="1" ht="15">
      <c r="A17" s="41" t="s">
        <v>20</v>
      </c>
      <c r="B17" s="171">
        <v>3</v>
      </c>
      <c r="C17" s="116">
        <v>10</v>
      </c>
    </row>
    <row r="18" spans="1:3" s="17" customFormat="1" ht="15">
      <c r="A18" s="159" t="s">
        <v>172</v>
      </c>
      <c r="B18" s="166">
        <v>332</v>
      </c>
      <c r="C18" s="156">
        <v>308</v>
      </c>
    </row>
    <row r="19" spans="1:3" s="20" customFormat="1" ht="15">
      <c r="A19" s="161" t="s">
        <v>22</v>
      </c>
      <c r="B19" s="163"/>
      <c r="C19" s="161"/>
    </row>
    <row r="20" spans="1:3" s="22" customFormat="1" ht="15.75" thickBot="1">
      <c r="A20" s="51" t="s">
        <v>21</v>
      </c>
      <c r="B20" s="172">
        <v>0.14800000000000002</v>
      </c>
      <c r="C20" s="173">
        <v>0.151</v>
      </c>
    </row>
    <row r="21" spans="1:3" ht="15" customHeight="1">
      <c r="A21" s="381"/>
      <c r="B21" s="381"/>
      <c r="C21" s="381"/>
    </row>
  </sheetData>
  <sheetProtection/>
  <mergeCells count="1">
    <mergeCell ref="A21:C2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tabColor rgb="FFCCFFCC"/>
  </sheetPr>
  <dimension ref="A1:L35"/>
  <sheetViews>
    <sheetView showGridLines="0" workbookViewId="0" topLeftCell="A1">
      <selection activeCell="A1" sqref="A1"/>
    </sheetView>
  </sheetViews>
  <sheetFormatPr defaultColWidth="11.00390625" defaultRowHeight="15" customHeight="1"/>
  <cols>
    <col min="1" max="1" width="45.375" style="7" customWidth="1"/>
    <col min="2" max="6" width="14.00390625" style="6" customWidth="1"/>
    <col min="7" max="209" width="14.00390625" style="7" customWidth="1"/>
    <col min="210" max="16384" width="10.75390625" style="7" customWidth="1"/>
  </cols>
  <sheetData>
    <row r="1" ht="15" customHeight="1">
      <c r="A1" s="1" t="str">
        <f>HYPERLINK("#'Index'!A1","Back to index")</f>
        <v>Back to index</v>
      </c>
    </row>
    <row r="2" ht="15" customHeight="1">
      <c r="A2" s="2"/>
    </row>
    <row r="3" ht="45" customHeight="1">
      <c r="A3" s="8" t="s">
        <v>263</v>
      </c>
    </row>
    <row r="4" spans="1:6" ht="21" customHeight="1">
      <c r="A4" s="9" t="s">
        <v>243</v>
      </c>
      <c r="B4" s="10"/>
      <c r="C4" s="10"/>
      <c r="D4" s="10"/>
      <c r="E4" s="10"/>
      <c r="F4" s="11"/>
    </row>
    <row r="5" spans="1:6" ht="15">
      <c r="A5" s="35"/>
      <c r="B5" s="10"/>
      <c r="C5" s="10"/>
      <c r="D5" s="10"/>
      <c r="E5" s="10"/>
      <c r="F5" s="36"/>
    </row>
    <row r="6" spans="1:11" s="94" customFormat="1" ht="15.75" customHeight="1" thickBot="1">
      <c r="A6" s="174"/>
      <c r="B6" s="399" t="s">
        <v>388</v>
      </c>
      <c r="C6" s="399"/>
      <c r="D6" s="399"/>
      <c r="E6" s="399"/>
      <c r="F6" s="399"/>
      <c r="G6" s="395" t="s">
        <v>389</v>
      </c>
      <c r="H6" s="395"/>
      <c r="I6" s="395"/>
      <c r="J6" s="395"/>
      <c r="K6" s="395"/>
    </row>
    <row r="7" spans="1:11" s="94" customFormat="1" ht="15">
      <c r="A7" s="400"/>
      <c r="B7" s="401"/>
      <c r="C7" s="401"/>
      <c r="D7" s="401"/>
      <c r="E7" s="401"/>
      <c r="F7" s="401"/>
      <c r="G7" s="401"/>
      <c r="H7" s="401"/>
      <c r="I7" s="401"/>
      <c r="J7" s="401"/>
      <c r="K7" s="401"/>
    </row>
    <row r="8" spans="1:11" s="94" customFormat="1" ht="15">
      <c r="A8" s="402"/>
      <c r="B8" s="403"/>
      <c r="C8" s="403"/>
      <c r="D8" s="403"/>
      <c r="E8" s="403"/>
      <c r="F8" s="403"/>
      <c r="G8" s="403"/>
      <c r="H8" s="403"/>
      <c r="I8" s="403"/>
      <c r="J8" s="403"/>
      <c r="K8" s="403"/>
    </row>
    <row r="9" spans="1:10" s="94" customFormat="1" ht="15.75" thickBot="1">
      <c r="A9" s="402"/>
      <c r="B9" s="403"/>
      <c r="C9" s="399" t="s">
        <v>387</v>
      </c>
      <c r="D9" s="399"/>
      <c r="E9" s="399"/>
      <c r="F9" s="403"/>
      <c r="G9" s="403"/>
      <c r="H9" s="395" t="s">
        <v>387</v>
      </c>
      <c r="I9" s="395"/>
      <c r="J9" s="395"/>
    </row>
    <row r="10" spans="1:11" s="94" customFormat="1" ht="15">
      <c r="A10" s="402"/>
      <c r="B10" s="403"/>
      <c r="C10" s="403"/>
      <c r="D10" s="403"/>
      <c r="E10" s="403"/>
      <c r="F10" s="403"/>
      <c r="G10" s="403"/>
      <c r="H10" s="403"/>
      <c r="I10" s="403"/>
      <c r="J10" s="403"/>
      <c r="K10" s="403"/>
    </row>
    <row r="11" spans="1:12" s="17" customFormat="1" ht="45.75" thickBot="1">
      <c r="A11" s="15" t="s">
        <v>0</v>
      </c>
      <c r="B11" s="103" t="s">
        <v>390</v>
      </c>
      <c r="C11" s="103" t="s">
        <v>391</v>
      </c>
      <c r="D11" s="103" t="s">
        <v>15</v>
      </c>
      <c r="E11" s="103" t="s">
        <v>392</v>
      </c>
      <c r="F11" s="103" t="s">
        <v>393</v>
      </c>
      <c r="G11" s="16" t="s">
        <v>390</v>
      </c>
      <c r="H11" s="16" t="s">
        <v>391</v>
      </c>
      <c r="I11" s="16" t="s">
        <v>15</v>
      </c>
      <c r="J11" s="16" t="s">
        <v>392</v>
      </c>
      <c r="K11" s="16" t="s">
        <v>393</v>
      </c>
      <c r="L11" s="29"/>
    </row>
    <row r="12" spans="1:12" s="17" customFormat="1" ht="15">
      <c r="A12" s="44"/>
      <c r="B12" s="175"/>
      <c r="C12" s="175"/>
      <c r="D12" s="175"/>
      <c r="E12" s="175"/>
      <c r="F12" s="175"/>
      <c r="G12" s="176"/>
      <c r="H12" s="176"/>
      <c r="I12" s="176"/>
      <c r="J12" s="176"/>
      <c r="K12" s="176"/>
      <c r="L12" s="29"/>
    </row>
    <row r="13" spans="1:12" s="17" customFormat="1" ht="15">
      <c r="A13" s="40" t="s">
        <v>1</v>
      </c>
      <c r="B13" s="180">
        <v>10424</v>
      </c>
      <c r="C13" s="169">
        <v>1270</v>
      </c>
      <c r="D13" s="181">
        <v>0</v>
      </c>
      <c r="E13" s="181">
        <v>0</v>
      </c>
      <c r="F13" s="180">
        <v>11694</v>
      </c>
      <c r="G13" s="158">
        <v>9880</v>
      </c>
      <c r="H13" s="158">
        <v>1160</v>
      </c>
      <c r="I13" s="182">
        <v>0</v>
      </c>
      <c r="J13" s="182">
        <v>0</v>
      </c>
      <c r="K13" s="183">
        <v>11040</v>
      </c>
      <c r="L13" s="29"/>
    </row>
    <row r="14" spans="1:12" s="17" customFormat="1" ht="30">
      <c r="A14" s="41" t="s">
        <v>34</v>
      </c>
      <c r="B14" s="171">
        <v>0</v>
      </c>
      <c r="C14" s="184">
        <v>-1</v>
      </c>
      <c r="D14" s="184">
        <v>-7</v>
      </c>
      <c r="E14" s="171">
        <v>0</v>
      </c>
      <c r="F14" s="184">
        <v>-8</v>
      </c>
      <c r="G14" s="185">
        <v>-17</v>
      </c>
      <c r="H14" s="116">
        <v>22</v>
      </c>
      <c r="I14" s="185">
        <v>-70</v>
      </c>
      <c r="J14" s="74">
        <v>0</v>
      </c>
      <c r="K14" s="185">
        <v>-65</v>
      </c>
      <c r="L14" s="29"/>
    </row>
    <row r="15" spans="1:12" s="17" customFormat="1" ht="15">
      <c r="A15" s="41" t="s">
        <v>2</v>
      </c>
      <c r="B15" s="186">
        <v>19</v>
      </c>
      <c r="C15" s="171">
        <v>0</v>
      </c>
      <c r="D15" s="171">
        <v>0</v>
      </c>
      <c r="E15" s="171">
        <v>0</v>
      </c>
      <c r="F15" s="186">
        <v>19</v>
      </c>
      <c r="G15" s="74">
        <v>9</v>
      </c>
      <c r="H15" s="74">
        <v>0</v>
      </c>
      <c r="I15" s="74">
        <v>0</v>
      </c>
      <c r="J15" s="74">
        <v>0</v>
      </c>
      <c r="K15" s="74">
        <v>9</v>
      </c>
      <c r="L15" s="29"/>
    </row>
    <row r="16" spans="1:12" s="17" customFormat="1" ht="15">
      <c r="A16" s="41" t="s">
        <v>3</v>
      </c>
      <c r="B16" s="186">
        <v>43</v>
      </c>
      <c r="C16" s="171">
        <v>2</v>
      </c>
      <c r="D16" s="171">
        <v>0</v>
      </c>
      <c r="E16" s="171">
        <v>0</v>
      </c>
      <c r="F16" s="186">
        <v>45</v>
      </c>
      <c r="G16" s="116">
        <v>47</v>
      </c>
      <c r="H16" s="74">
        <v>0</v>
      </c>
      <c r="I16" s="74">
        <v>0</v>
      </c>
      <c r="J16" s="74">
        <v>0</v>
      </c>
      <c r="K16" s="116">
        <v>47</v>
      </c>
      <c r="L16" s="29"/>
    </row>
    <row r="17" spans="1:12" s="17" customFormat="1" ht="15">
      <c r="A17" s="41" t="s">
        <v>4</v>
      </c>
      <c r="B17" s="187">
        <v>-9464</v>
      </c>
      <c r="C17" s="187">
        <v>-1039</v>
      </c>
      <c r="D17" s="188">
        <v>-33</v>
      </c>
      <c r="E17" s="171">
        <v>0</v>
      </c>
      <c r="F17" s="189">
        <v>-10536</v>
      </c>
      <c r="G17" s="190">
        <v>-8826</v>
      </c>
      <c r="H17" s="168">
        <v>-948</v>
      </c>
      <c r="I17" s="185">
        <v>-88</v>
      </c>
      <c r="J17" s="74">
        <v>0</v>
      </c>
      <c r="K17" s="190">
        <v>-9862</v>
      </c>
      <c r="L17" s="29"/>
    </row>
    <row r="18" spans="1:12" s="17" customFormat="1" ht="15">
      <c r="A18" s="159" t="s">
        <v>5</v>
      </c>
      <c r="B18" s="169">
        <v>1022</v>
      </c>
      <c r="C18" s="191">
        <v>232</v>
      </c>
      <c r="D18" s="192">
        <v>-40</v>
      </c>
      <c r="E18" s="181">
        <v>0</v>
      </c>
      <c r="F18" s="169">
        <v>1214</v>
      </c>
      <c r="G18" s="155">
        <v>1093</v>
      </c>
      <c r="H18" s="156">
        <v>234</v>
      </c>
      <c r="I18" s="193">
        <v>-158</v>
      </c>
      <c r="J18" s="194">
        <v>0</v>
      </c>
      <c r="K18" s="155">
        <v>1169</v>
      </c>
      <c r="L18" s="29"/>
    </row>
    <row r="19" spans="1:12" s="17" customFormat="1" ht="15">
      <c r="A19" s="50"/>
      <c r="B19" s="162"/>
      <c r="C19" s="162"/>
      <c r="D19" s="162"/>
      <c r="E19" s="162"/>
      <c r="F19" s="162"/>
      <c r="G19" s="50"/>
      <c r="H19" s="50"/>
      <c r="I19" s="50"/>
      <c r="J19" s="50"/>
      <c r="K19" s="50"/>
      <c r="L19" s="29"/>
    </row>
    <row r="20" spans="1:12" s="17" customFormat="1" ht="15">
      <c r="A20" s="46" t="s">
        <v>6</v>
      </c>
      <c r="B20" s="167">
        <v>-352</v>
      </c>
      <c r="C20" s="167">
        <v>-132</v>
      </c>
      <c r="D20" s="171">
        <v>0</v>
      </c>
      <c r="E20" s="171">
        <v>0</v>
      </c>
      <c r="F20" s="167">
        <v>-484</v>
      </c>
      <c r="G20" s="195">
        <v>-338</v>
      </c>
      <c r="H20" s="195">
        <v>-132</v>
      </c>
      <c r="I20" s="196">
        <v>0</v>
      </c>
      <c r="J20" s="196">
        <v>0</v>
      </c>
      <c r="K20" s="195">
        <v>-470</v>
      </c>
      <c r="L20" s="29"/>
    </row>
    <row r="21" spans="1:12" s="17" customFormat="1" ht="30">
      <c r="A21" s="41" t="s">
        <v>7</v>
      </c>
      <c r="B21" s="167">
        <v>-119</v>
      </c>
      <c r="C21" s="188">
        <v>-14</v>
      </c>
      <c r="D21" s="171">
        <v>0</v>
      </c>
      <c r="E21" s="171">
        <v>3</v>
      </c>
      <c r="F21" s="167">
        <v>-130</v>
      </c>
      <c r="G21" s="168">
        <v>-121</v>
      </c>
      <c r="H21" s="185">
        <v>-14</v>
      </c>
      <c r="I21" s="74">
        <v>0</v>
      </c>
      <c r="J21" s="74">
        <v>3</v>
      </c>
      <c r="K21" s="168">
        <v>-132</v>
      </c>
      <c r="L21" s="29"/>
    </row>
    <row r="22" spans="1:12" s="17" customFormat="1" ht="15">
      <c r="A22" s="41" t="s">
        <v>8</v>
      </c>
      <c r="B22" s="167">
        <v>-217</v>
      </c>
      <c r="C22" s="188">
        <v>-51</v>
      </c>
      <c r="D22" s="171">
        <v>0</v>
      </c>
      <c r="E22" s="171">
        <v>0</v>
      </c>
      <c r="F22" s="167">
        <v>-268</v>
      </c>
      <c r="G22" s="168">
        <v>-210</v>
      </c>
      <c r="H22" s="185">
        <v>-49</v>
      </c>
      <c r="I22" s="74">
        <v>0</v>
      </c>
      <c r="J22" s="74">
        <v>0</v>
      </c>
      <c r="K22" s="168">
        <v>-259</v>
      </c>
      <c r="L22" s="29"/>
    </row>
    <row r="23" spans="1:12" s="17" customFormat="1" ht="15">
      <c r="A23" s="159" t="s">
        <v>9</v>
      </c>
      <c r="B23" s="191">
        <v>334</v>
      </c>
      <c r="C23" s="197">
        <v>35</v>
      </c>
      <c r="D23" s="192">
        <v>-40</v>
      </c>
      <c r="E23" s="181">
        <v>3</v>
      </c>
      <c r="F23" s="191">
        <v>332</v>
      </c>
      <c r="G23" s="156">
        <v>424</v>
      </c>
      <c r="H23" s="157">
        <v>39</v>
      </c>
      <c r="I23" s="193">
        <v>-158</v>
      </c>
      <c r="J23" s="194">
        <v>3</v>
      </c>
      <c r="K23" s="156">
        <v>308</v>
      </c>
      <c r="L23" s="29"/>
    </row>
    <row r="24" spans="1:12" s="17" customFormat="1" ht="15">
      <c r="A24" s="48"/>
      <c r="B24" s="162"/>
      <c r="C24" s="162"/>
      <c r="D24" s="162"/>
      <c r="E24" s="162"/>
      <c r="F24" s="162"/>
      <c r="G24" s="48"/>
      <c r="H24" s="48"/>
      <c r="I24" s="48"/>
      <c r="J24" s="48"/>
      <c r="K24" s="48"/>
      <c r="L24" s="29"/>
    </row>
    <row r="25" spans="1:12" s="17" customFormat="1" ht="15">
      <c r="A25" s="59" t="s">
        <v>38</v>
      </c>
      <c r="B25" s="171">
        <v>0</v>
      </c>
      <c r="C25" s="186">
        <v>13</v>
      </c>
      <c r="D25" s="184">
        <v>-2</v>
      </c>
      <c r="E25" s="171">
        <v>0</v>
      </c>
      <c r="F25" s="186">
        <v>11</v>
      </c>
      <c r="G25" s="198">
        <v>0</v>
      </c>
      <c r="H25" s="151">
        <v>11</v>
      </c>
      <c r="I25" s="199">
        <v>-3</v>
      </c>
      <c r="J25" s="198">
        <v>0</v>
      </c>
      <c r="K25" s="198">
        <v>8</v>
      </c>
      <c r="L25" s="29"/>
    </row>
    <row r="26" spans="1:12" s="17" customFormat="1" ht="15">
      <c r="A26" s="41" t="s">
        <v>39</v>
      </c>
      <c r="B26" s="171">
        <v>3</v>
      </c>
      <c r="C26" s="171">
        <v>0</v>
      </c>
      <c r="D26" s="171">
        <v>0</v>
      </c>
      <c r="E26" s="171">
        <v>0</v>
      </c>
      <c r="F26" s="171">
        <v>3</v>
      </c>
      <c r="G26" s="74">
        <v>3</v>
      </c>
      <c r="H26" s="74">
        <v>0</v>
      </c>
      <c r="I26" s="74">
        <v>0</v>
      </c>
      <c r="J26" s="74">
        <v>0</v>
      </c>
      <c r="K26" s="74">
        <v>3</v>
      </c>
      <c r="L26" s="29"/>
    </row>
    <row r="27" spans="1:12" s="17" customFormat="1" ht="15">
      <c r="A27" s="41" t="s">
        <v>40</v>
      </c>
      <c r="B27" s="188">
        <v>-16</v>
      </c>
      <c r="C27" s="184">
        <v>-2</v>
      </c>
      <c r="D27" s="171">
        <v>0</v>
      </c>
      <c r="E27" s="171">
        <v>0</v>
      </c>
      <c r="F27" s="188">
        <v>-18</v>
      </c>
      <c r="G27" s="185">
        <v>-18</v>
      </c>
      <c r="H27" s="200">
        <v>-2</v>
      </c>
      <c r="I27" s="74">
        <v>0</v>
      </c>
      <c r="J27" s="74">
        <v>0</v>
      </c>
      <c r="K27" s="185">
        <v>-20</v>
      </c>
      <c r="L27" s="29"/>
    </row>
    <row r="28" spans="1:12" s="17" customFormat="1" ht="15">
      <c r="A28" s="41" t="s">
        <v>68</v>
      </c>
      <c r="B28" s="171">
        <v>1</v>
      </c>
      <c r="C28" s="171">
        <v>0</v>
      </c>
      <c r="D28" s="171">
        <v>0</v>
      </c>
      <c r="E28" s="171">
        <v>0</v>
      </c>
      <c r="F28" s="171">
        <v>1</v>
      </c>
      <c r="G28" s="74">
        <v>0</v>
      </c>
      <c r="H28" s="74">
        <v>0</v>
      </c>
      <c r="I28" s="74">
        <v>0</v>
      </c>
      <c r="J28" s="74">
        <v>0</v>
      </c>
      <c r="K28" s="74">
        <v>0</v>
      </c>
      <c r="L28" s="29"/>
    </row>
    <row r="29" spans="1:12" s="17" customFormat="1" ht="15">
      <c r="A29" s="41" t="s">
        <v>41</v>
      </c>
      <c r="B29" s="171">
        <v>0</v>
      </c>
      <c r="C29" s="171">
        <v>0</v>
      </c>
      <c r="D29" s="171">
        <v>0</v>
      </c>
      <c r="E29" s="171">
        <v>0</v>
      </c>
      <c r="F29" s="171">
        <v>0</v>
      </c>
      <c r="G29" s="200">
        <v>-1</v>
      </c>
      <c r="H29" s="74">
        <v>0</v>
      </c>
      <c r="I29" s="74">
        <v>0</v>
      </c>
      <c r="J29" s="74">
        <v>0</v>
      </c>
      <c r="K29" s="200">
        <v>-1</v>
      </c>
      <c r="L29" s="29"/>
    </row>
    <row r="30" spans="1:12" s="17" customFormat="1" ht="15">
      <c r="A30" s="159" t="s">
        <v>10</v>
      </c>
      <c r="B30" s="191">
        <v>322</v>
      </c>
      <c r="C30" s="197">
        <v>46</v>
      </c>
      <c r="D30" s="192">
        <v>-42</v>
      </c>
      <c r="E30" s="181">
        <v>3</v>
      </c>
      <c r="F30" s="191">
        <v>329</v>
      </c>
      <c r="G30" s="156">
        <v>408</v>
      </c>
      <c r="H30" s="157">
        <v>48</v>
      </c>
      <c r="I30" s="193">
        <v>-161</v>
      </c>
      <c r="J30" s="194">
        <v>3</v>
      </c>
      <c r="K30" s="156">
        <v>298</v>
      </c>
      <c r="L30" s="29"/>
    </row>
    <row r="31" spans="1:12" s="17" customFormat="1" ht="15">
      <c r="A31" s="177"/>
      <c r="B31" s="162"/>
      <c r="C31" s="162"/>
      <c r="D31" s="162"/>
      <c r="E31" s="162"/>
      <c r="F31" s="162"/>
      <c r="G31" s="48"/>
      <c r="H31" s="48"/>
      <c r="I31" s="48"/>
      <c r="J31" s="48"/>
      <c r="K31" s="48"/>
      <c r="L31" s="29"/>
    </row>
    <row r="32" spans="1:12" s="17" customFormat="1" ht="15">
      <c r="A32" s="178" t="s">
        <v>11</v>
      </c>
      <c r="B32" s="188">
        <v>-59</v>
      </c>
      <c r="C32" s="188">
        <v>-16</v>
      </c>
      <c r="D32" s="186">
        <v>14</v>
      </c>
      <c r="E32" s="184">
        <v>-3</v>
      </c>
      <c r="F32" s="188">
        <v>-64</v>
      </c>
      <c r="G32" s="201">
        <v>-90</v>
      </c>
      <c r="H32" s="201">
        <v>-14</v>
      </c>
      <c r="I32" s="202">
        <v>43</v>
      </c>
      <c r="J32" s="203">
        <v>-1</v>
      </c>
      <c r="K32" s="201">
        <v>-62</v>
      </c>
      <c r="L32" s="29"/>
    </row>
    <row r="33" spans="1:12" s="20" customFormat="1" ht="15">
      <c r="A33" s="152"/>
      <c r="B33" s="162"/>
      <c r="C33" s="162"/>
      <c r="D33" s="162"/>
      <c r="E33" s="162"/>
      <c r="F33" s="162"/>
      <c r="G33" s="26"/>
      <c r="H33" s="26"/>
      <c r="I33" s="26"/>
      <c r="J33" s="26"/>
      <c r="K33" s="26"/>
      <c r="L33" s="29"/>
    </row>
    <row r="34" spans="1:12" s="22" customFormat="1" ht="15.75" thickBot="1">
      <c r="A34" s="179" t="s">
        <v>42</v>
      </c>
      <c r="B34" s="204">
        <v>263</v>
      </c>
      <c r="C34" s="205">
        <v>30</v>
      </c>
      <c r="D34" s="206">
        <v>-28</v>
      </c>
      <c r="E34" s="207">
        <v>0</v>
      </c>
      <c r="F34" s="204">
        <v>265</v>
      </c>
      <c r="G34" s="208">
        <v>318</v>
      </c>
      <c r="H34" s="209">
        <v>34</v>
      </c>
      <c r="I34" s="210">
        <v>-118</v>
      </c>
      <c r="J34" s="211">
        <v>2</v>
      </c>
      <c r="K34" s="208">
        <v>236</v>
      </c>
      <c r="L34" s="29"/>
    </row>
    <row r="35" spans="1:11" s="94" customFormat="1" ht="24.75" customHeight="1">
      <c r="A35" s="398" t="s">
        <v>566</v>
      </c>
      <c r="B35" s="398"/>
      <c r="C35" s="398"/>
      <c r="D35" s="398"/>
      <c r="E35" s="398"/>
      <c r="F35" s="398"/>
      <c r="G35" s="398"/>
      <c r="H35" s="398"/>
      <c r="I35" s="398"/>
      <c r="J35" s="398"/>
      <c r="K35" s="398"/>
    </row>
  </sheetData>
  <sheetProtection/>
  <mergeCells count="10">
    <mergeCell ref="A35:K35"/>
    <mergeCell ref="H9:J9"/>
    <mergeCell ref="C9:E9"/>
    <mergeCell ref="G6:K6"/>
    <mergeCell ref="B6:F6"/>
    <mergeCell ref="A7:K7"/>
    <mergeCell ref="A8:K8"/>
    <mergeCell ref="A10:K10"/>
    <mergeCell ref="A9:B9"/>
    <mergeCell ref="F9:G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rgb="FFCCFFCC"/>
  </sheetPr>
  <dimension ref="A1:C39"/>
  <sheetViews>
    <sheetView showGridLines="0" workbookViewId="0" topLeftCell="A1">
      <selection activeCell="A1" sqref="A1"/>
    </sheetView>
  </sheetViews>
  <sheetFormatPr defaultColWidth="11.00390625" defaultRowHeight="15" customHeight="1"/>
  <cols>
    <col min="1" max="1" width="45.375" style="7" customWidth="1"/>
    <col min="2" max="3" width="14.00390625" style="6" customWidth="1"/>
    <col min="4" max="205" width="14.00390625" style="7" customWidth="1"/>
    <col min="206" max="16384" width="10.75390625" style="7" customWidth="1"/>
  </cols>
  <sheetData>
    <row r="1" ht="15" customHeight="1">
      <c r="A1" s="1" t="str">
        <f>HYPERLINK("#'Index'!A1","Back to index")</f>
        <v>Back to index</v>
      </c>
    </row>
    <row r="2" ht="15" customHeight="1">
      <c r="A2" s="2"/>
    </row>
    <row r="3" ht="45" customHeight="1">
      <c r="A3" s="8" t="s">
        <v>263</v>
      </c>
    </row>
    <row r="4" spans="1:3" ht="21" customHeight="1">
      <c r="A4" s="9" t="s">
        <v>253</v>
      </c>
      <c r="B4" s="10"/>
      <c r="C4" s="11"/>
    </row>
    <row r="5" spans="1:3" ht="15">
      <c r="A5" s="12"/>
      <c r="B5" s="13"/>
      <c r="C5" s="14"/>
    </row>
    <row r="6" spans="1:3" s="17" customFormat="1" ht="30.75" thickBot="1">
      <c r="A6" s="15"/>
      <c r="B6" s="16" t="s">
        <v>225</v>
      </c>
      <c r="C6" s="16" t="s">
        <v>224</v>
      </c>
    </row>
    <row r="7" spans="1:3" s="20" customFormat="1" ht="15">
      <c r="A7" s="18"/>
      <c r="B7" s="19"/>
      <c r="C7" s="19"/>
    </row>
    <row r="8" spans="1:3" s="22" customFormat="1" ht="33.75" customHeight="1">
      <c r="A8" s="21" t="s">
        <v>226</v>
      </c>
      <c r="B8" s="382" t="s">
        <v>553</v>
      </c>
      <c r="C8" s="382"/>
    </row>
    <row r="9" spans="1:3" s="17" customFormat="1" ht="15">
      <c r="A9" s="23" t="s">
        <v>475</v>
      </c>
      <c r="B9" s="24" t="s">
        <v>476</v>
      </c>
      <c r="C9" s="34">
        <v>1</v>
      </c>
    </row>
    <row r="10" spans="1:3" s="17" customFormat="1" ht="15">
      <c r="A10" s="23" t="s">
        <v>477</v>
      </c>
      <c r="B10" s="24" t="s">
        <v>476</v>
      </c>
      <c r="C10" s="34">
        <v>1</v>
      </c>
    </row>
    <row r="11" spans="1:3" s="17" customFormat="1" ht="15">
      <c r="A11" s="23" t="s">
        <v>478</v>
      </c>
      <c r="B11" s="24" t="s">
        <v>476</v>
      </c>
      <c r="C11" s="34">
        <v>1</v>
      </c>
    </row>
    <row r="12" spans="1:3" s="17" customFormat="1" ht="15">
      <c r="A12" s="23" t="s">
        <v>132</v>
      </c>
      <c r="B12" s="24" t="s">
        <v>476</v>
      </c>
      <c r="C12" s="34">
        <v>1</v>
      </c>
    </row>
    <row r="13" spans="1:3" s="17" customFormat="1" ht="15">
      <c r="A13" s="23" t="s">
        <v>251</v>
      </c>
      <c r="B13" s="24" t="s">
        <v>476</v>
      </c>
      <c r="C13" s="34">
        <v>1</v>
      </c>
    </row>
    <row r="14" spans="1:3" s="17" customFormat="1" ht="15">
      <c r="A14" s="23" t="s">
        <v>169</v>
      </c>
      <c r="B14" s="24" t="s">
        <v>476</v>
      </c>
      <c r="C14" s="34">
        <v>1</v>
      </c>
    </row>
    <row r="15" spans="1:3" s="17" customFormat="1" ht="15">
      <c r="A15" s="23" t="s">
        <v>479</v>
      </c>
      <c r="B15" s="24" t="s">
        <v>476</v>
      </c>
      <c r="C15" s="34">
        <v>1</v>
      </c>
    </row>
    <row r="16" spans="1:3" s="17" customFormat="1" ht="15">
      <c r="A16" s="23" t="s">
        <v>480</v>
      </c>
      <c r="B16" s="24" t="s">
        <v>476</v>
      </c>
      <c r="C16" s="34">
        <v>1</v>
      </c>
    </row>
    <row r="17" spans="1:3" s="17" customFormat="1" ht="15">
      <c r="A17" s="23" t="s">
        <v>481</v>
      </c>
      <c r="B17" s="24" t="s">
        <v>476</v>
      </c>
      <c r="C17" s="34">
        <v>1</v>
      </c>
    </row>
    <row r="18" spans="1:3" s="17" customFormat="1" ht="15">
      <c r="A18" s="23" t="s">
        <v>249</v>
      </c>
      <c r="B18" s="24" t="s">
        <v>476</v>
      </c>
      <c r="C18" s="34">
        <v>1</v>
      </c>
    </row>
    <row r="19" spans="1:3" s="17" customFormat="1" ht="15">
      <c r="A19" s="23" t="s">
        <v>171</v>
      </c>
      <c r="B19" s="24" t="s">
        <v>476</v>
      </c>
      <c r="C19" s="34">
        <v>1</v>
      </c>
    </row>
    <row r="20" spans="1:3" s="20" customFormat="1" ht="15">
      <c r="A20" s="23" t="s">
        <v>250</v>
      </c>
      <c r="B20" s="24" t="s">
        <v>476</v>
      </c>
      <c r="C20" s="34">
        <v>1</v>
      </c>
    </row>
    <row r="21" spans="1:3" s="27" customFormat="1" ht="15">
      <c r="A21" s="25"/>
      <c r="B21" s="26"/>
      <c r="C21" s="26"/>
    </row>
    <row r="22" spans="1:3" s="22" customFormat="1" ht="15">
      <c r="A22" s="21" t="s">
        <v>227</v>
      </c>
      <c r="B22" s="382" t="s">
        <v>482</v>
      </c>
      <c r="C22" s="382"/>
    </row>
    <row r="23" spans="1:3" s="29" customFormat="1" ht="15">
      <c r="A23" s="21"/>
      <c r="B23" s="28"/>
      <c r="C23" s="28"/>
    </row>
    <row r="24" spans="1:3" s="31" customFormat="1" ht="15" customHeight="1">
      <c r="A24" s="30" t="s">
        <v>228</v>
      </c>
      <c r="B24" s="383" t="s">
        <v>483</v>
      </c>
      <c r="C24" s="383"/>
    </row>
    <row r="25" spans="1:3" ht="15" customHeight="1">
      <c r="A25" s="23" t="s">
        <v>484</v>
      </c>
      <c r="B25" s="24" t="s">
        <v>485</v>
      </c>
      <c r="C25" s="34">
        <v>1</v>
      </c>
    </row>
    <row r="26" spans="1:3" ht="15" customHeight="1">
      <c r="A26" s="23" t="s">
        <v>478</v>
      </c>
      <c r="B26" s="24" t="s">
        <v>485</v>
      </c>
      <c r="C26" s="34">
        <v>1</v>
      </c>
    </row>
    <row r="27" spans="1:3" ht="15" customHeight="1">
      <c r="A27" s="23" t="s">
        <v>486</v>
      </c>
      <c r="B27" s="24" t="s">
        <v>485</v>
      </c>
      <c r="C27" s="34">
        <v>1</v>
      </c>
    </row>
    <row r="28" spans="1:3" ht="15" customHeight="1">
      <c r="A28" s="23" t="s">
        <v>169</v>
      </c>
      <c r="B28" s="24" t="s">
        <v>485</v>
      </c>
      <c r="C28" s="34">
        <v>1</v>
      </c>
    </row>
    <row r="29" spans="1:3" s="32" customFormat="1" ht="15" customHeight="1">
      <c r="A29" s="25"/>
      <c r="B29" s="26"/>
      <c r="C29" s="26"/>
    </row>
    <row r="30" spans="1:3" s="31" customFormat="1" ht="15" customHeight="1">
      <c r="A30" s="21" t="s">
        <v>487</v>
      </c>
      <c r="B30" s="382" t="s">
        <v>229</v>
      </c>
      <c r="C30" s="382"/>
    </row>
    <row r="31" spans="1:3" ht="15" customHeight="1">
      <c r="A31" s="23" t="s">
        <v>475</v>
      </c>
      <c r="B31" s="24" t="s">
        <v>485</v>
      </c>
      <c r="C31" s="34">
        <v>1</v>
      </c>
    </row>
    <row r="32" spans="1:3" ht="15" customHeight="1">
      <c r="A32" s="23" t="s">
        <v>478</v>
      </c>
      <c r="B32" s="24" t="s">
        <v>485</v>
      </c>
      <c r="C32" s="34">
        <v>1</v>
      </c>
    </row>
    <row r="33" spans="1:3" ht="15" customHeight="1">
      <c r="A33" s="23" t="s">
        <v>249</v>
      </c>
      <c r="B33" s="24" t="s">
        <v>485</v>
      </c>
      <c r="C33" s="34">
        <v>1</v>
      </c>
    </row>
    <row r="34" spans="1:3" ht="15" customHeight="1">
      <c r="A34" s="23" t="s">
        <v>250</v>
      </c>
      <c r="B34" s="24" t="s">
        <v>485</v>
      </c>
      <c r="C34" s="34">
        <v>1</v>
      </c>
    </row>
    <row r="35" spans="1:3" s="32" customFormat="1" ht="15" customHeight="1">
      <c r="A35" s="25"/>
      <c r="B35" s="26"/>
      <c r="C35" s="26"/>
    </row>
    <row r="36" spans="1:3" s="31" customFormat="1" ht="15" customHeight="1">
      <c r="A36" s="21" t="s">
        <v>230</v>
      </c>
      <c r="B36" s="382" t="s">
        <v>488</v>
      </c>
      <c r="C36" s="382"/>
    </row>
    <row r="37" spans="1:3" s="32" customFormat="1" ht="15" customHeight="1">
      <c r="A37" s="25"/>
      <c r="B37" s="26"/>
      <c r="C37" s="26"/>
    </row>
    <row r="38" spans="1:3" ht="15.75" thickBot="1">
      <c r="A38" s="33" t="s">
        <v>232</v>
      </c>
      <c r="B38" s="380" t="s">
        <v>233</v>
      </c>
      <c r="C38" s="380"/>
    </row>
    <row r="39" spans="1:3" ht="15" customHeight="1">
      <c r="A39" s="381"/>
      <c r="B39" s="381"/>
      <c r="C39" s="381"/>
    </row>
  </sheetData>
  <sheetProtection/>
  <mergeCells count="7">
    <mergeCell ref="B38:C38"/>
    <mergeCell ref="A39:C39"/>
    <mergeCell ref="B36:C36"/>
    <mergeCell ref="B8:C8"/>
    <mergeCell ref="B22:C22"/>
    <mergeCell ref="B30:C30"/>
    <mergeCell ref="B24:C24"/>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sheetPr>
    <tabColor rgb="FFCCFFCC"/>
  </sheetPr>
  <dimension ref="A1:D14"/>
  <sheetViews>
    <sheetView showGridLines="0" workbookViewId="0" topLeftCell="A1">
      <selection activeCell="A1" sqref="A1"/>
    </sheetView>
  </sheetViews>
  <sheetFormatPr defaultColWidth="11.00390625" defaultRowHeight="15" customHeight="1"/>
  <cols>
    <col min="1" max="1" width="45.375" style="7" customWidth="1"/>
    <col min="2" max="3" width="14.00390625" style="6" customWidth="1"/>
    <col min="4" max="205" width="14.00390625" style="7" customWidth="1"/>
    <col min="206" max="16384" width="10.75390625" style="7" customWidth="1"/>
  </cols>
  <sheetData>
    <row r="1" ht="15" customHeight="1">
      <c r="A1" s="1" t="str">
        <f>HYPERLINK("#'Index'!A1","Back to index")</f>
        <v>Back to index</v>
      </c>
    </row>
    <row r="2" ht="15" customHeight="1">
      <c r="A2" s="2"/>
    </row>
    <row r="3" ht="45" customHeight="1">
      <c r="A3" s="8" t="s">
        <v>263</v>
      </c>
    </row>
    <row r="4" spans="1:3" ht="21" customHeight="1">
      <c r="A4" s="9" t="s">
        <v>27</v>
      </c>
      <c r="B4" s="10"/>
      <c r="C4" s="11"/>
    </row>
    <row r="5" spans="1:3" ht="15">
      <c r="A5" s="12"/>
      <c r="B5" s="13"/>
      <c r="C5" s="14"/>
    </row>
    <row r="6" spans="1:4" s="17" customFormat="1" ht="15.75" thickBot="1">
      <c r="A6" s="57" t="s">
        <v>43</v>
      </c>
      <c r="B6" s="103" t="s">
        <v>394</v>
      </c>
      <c r="C6" s="16" t="s">
        <v>395</v>
      </c>
      <c r="D6" s="29"/>
    </row>
    <row r="7" spans="1:4" s="17" customFormat="1" ht="15">
      <c r="A7" s="44"/>
      <c r="B7" s="175"/>
      <c r="C7" s="45"/>
      <c r="D7" s="29"/>
    </row>
    <row r="8" spans="1:4" s="17" customFormat="1" ht="15">
      <c r="A8" s="46" t="s">
        <v>396</v>
      </c>
      <c r="B8" s="186">
        <v>34</v>
      </c>
      <c r="C8" s="202">
        <v>35</v>
      </c>
      <c r="D8" s="29"/>
    </row>
    <row r="9" spans="1:4" s="17" customFormat="1" ht="15">
      <c r="A9" s="41" t="s">
        <v>397</v>
      </c>
      <c r="B9" s="115">
        <v>37</v>
      </c>
      <c r="C9" s="116">
        <v>36</v>
      </c>
      <c r="D9" s="29"/>
    </row>
    <row r="10" spans="1:4" s="17" customFormat="1" ht="15">
      <c r="A10" s="41" t="s">
        <v>398</v>
      </c>
      <c r="B10" s="87">
        <v>4</v>
      </c>
      <c r="C10" s="74">
        <v>5</v>
      </c>
      <c r="D10" s="29"/>
    </row>
    <row r="11" spans="1:4" s="17" customFormat="1" ht="15">
      <c r="A11" s="41" t="s">
        <v>399</v>
      </c>
      <c r="B11" s="115">
        <v>25</v>
      </c>
      <c r="C11" s="116">
        <v>24</v>
      </c>
      <c r="D11" s="29"/>
    </row>
    <row r="12" spans="1:4" s="17" customFormat="1" ht="15">
      <c r="A12" s="212"/>
      <c r="B12" s="213"/>
      <c r="C12" s="212"/>
      <c r="D12" s="29"/>
    </row>
    <row r="13" spans="1:4" s="17" customFormat="1" ht="15.75" thickBot="1">
      <c r="A13" s="51" t="s">
        <v>400</v>
      </c>
      <c r="B13" s="204">
        <v>100</v>
      </c>
      <c r="C13" s="208">
        <v>100</v>
      </c>
      <c r="D13" s="29"/>
    </row>
    <row r="14" spans="1:4" ht="15" customHeight="1">
      <c r="A14" s="381"/>
      <c r="B14" s="381"/>
      <c r="C14" s="381"/>
      <c r="D14" s="94"/>
    </row>
  </sheetData>
  <sheetProtection/>
  <mergeCells count="1">
    <mergeCell ref="A14:C14"/>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sheetPr>
    <tabColor rgb="FFCCFFCC"/>
  </sheetPr>
  <dimension ref="A1:D26"/>
  <sheetViews>
    <sheetView showGridLines="0" workbookViewId="0" topLeftCell="A1">
      <selection activeCell="A1" sqref="A1"/>
    </sheetView>
  </sheetViews>
  <sheetFormatPr defaultColWidth="11.00390625" defaultRowHeight="15" customHeight="1"/>
  <cols>
    <col min="1" max="1" width="45.375" style="7" customWidth="1"/>
    <col min="2" max="3" width="14.00390625" style="6" customWidth="1"/>
    <col min="4" max="205" width="14.00390625" style="7" customWidth="1"/>
    <col min="206" max="16384" width="10.75390625" style="7" customWidth="1"/>
  </cols>
  <sheetData>
    <row r="1" ht="15" customHeight="1">
      <c r="A1" s="1" t="str">
        <f>HYPERLINK("#'Index'!A1","Back to index")</f>
        <v>Back to index</v>
      </c>
    </row>
    <row r="2" ht="15" customHeight="1">
      <c r="A2" s="2"/>
    </row>
    <row r="3" ht="45" customHeight="1">
      <c r="A3" s="8" t="s">
        <v>263</v>
      </c>
    </row>
    <row r="4" spans="1:3" ht="21" customHeight="1">
      <c r="A4" s="9" t="s">
        <v>200</v>
      </c>
      <c r="B4" s="10"/>
      <c r="C4" s="11"/>
    </row>
    <row r="5" spans="1:3" ht="15">
      <c r="A5" s="12"/>
      <c r="B5" s="13"/>
      <c r="C5" s="14"/>
    </row>
    <row r="6" spans="1:4" s="17" customFormat="1" ht="15.75" thickBot="1">
      <c r="A6" s="57" t="s">
        <v>0</v>
      </c>
      <c r="B6" s="103" t="s">
        <v>401</v>
      </c>
      <c r="C6" s="16" t="s">
        <v>402</v>
      </c>
      <c r="D6" s="29"/>
    </row>
    <row r="7" spans="1:4" s="17" customFormat="1" ht="15">
      <c r="A7" s="44"/>
      <c r="B7" s="214"/>
      <c r="C7" s="45"/>
      <c r="D7" s="29"/>
    </row>
    <row r="8" spans="1:4" s="17" customFormat="1" ht="15">
      <c r="A8" s="40" t="s">
        <v>1</v>
      </c>
      <c r="B8" s="180">
        <v>10424</v>
      </c>
      <c r="C8" s="158">
        <v>9880</v>
      </c>
      <c r="D8" s="29"/>
    </row>
    <row r="9" spans="1:4" s="20" customFormat="1" ht="15">
      <c r="A9" s="161"/>
      <c r="B9" s="163"/>
      <c r="C9" s="161"/>
      <c r="D9" s="29"/>
    </row>
    <row r="10" spans="1:4" s="22" customFormat="1" ht="15">
      <c r="A10" s="46" t="s">
        <v>403</v>
      </c>
      <c r="B10" s="186">
        <v>19</v>
      </c>
      <c r="C10" s="203">
        <v>-8</v>
      </c>
      <c r="D10" s="29"/>
    </row>
    <row r="11" spans="1:4" s="17" customFormat="1" ht="15">
      <c r="A11" s="41" t="s">
        <v>3</v>
      </c>
      <c r="B11" s="115">
        <v>43</v>
      </c>
      <c r="C11" s="116">
        <v>47</v>
      </c>
      <c r="D11" s="29"/>
    </row>
    <row r="12" spans="1:4" s="17" customFormat="1" ht="15">
      <c r="A12" s="41" t="s">
        <v>44</v>
      </c>
      <c r="B12" s="215">
        <v>-9464</v>
      </c>
      <c r="C12" s="190">
        <v>-8826</v>
      </c>
      <c r="D12" s="29"/>
    </row>
    <row r="13" spans="1:4" s="17" customFormat="1" ht="15">
      <c r="A13" s="159" t="s">
        <v>45</v>
      </c>
      <c r="B13" s="216">
        <v>1022</v>
      </c>
      <c r="C13" s="155">
        <v>1093</v>
      </c>
      <c r="D13" s="29"/>
    </row>
    <row r="14" spans="1:4" s="17" customFormat="1" ht="15">
      <c r="A14" s="161"/>
      <c r="B14" s="163"/>
      <c r="C14" s="161"/>
      <c r="D14" s="29"/>
    </row>
    <row r="15" spans="1:4" s="17" customFormat="1" ht="15">
      <c r="A15" s="46" t="s">
        <v>46</v>
      </c>
      <c r="B15" s="167">
        <v>-352</v>
      </c>
      <c r="C15" s="195">
        <v>-338</v>
      </c>
      <c r="D15" s="29"/>
    </row>
    <row r="16" spans="1:4" s="17" customFormat="1" ht="30">
      <c r="A16" s="41" t="s">
        <v>173</v>
      </c>
      <c r="B16" s="217">
        <v>-119</v>
      </c>
      <c r="C16" s="168">
        <v>-121</v>
      </c>
      <c r="D16" s="29"/>
    </row>
    <row r="17" spans="1:4" s="17" customFormat="1" ht="15">
      <c r="A17" s="41" t="s">
        <v>8</v>
      </c>
      <c r="B17" s="217">
        <v>-217</v>
      </c>
      <c r="C17" s="168">
        <v>-210</v>
      </c>
      <c r="D17" s="29"/>
    </row>
    <row r="18" spans="1:4" s="17" customFormat="1" ht="15">
      <c r="A18" s="159" t="s">
        <v>47</v>
      </c>
      <c r="B18" s="218">
        <v>334</v>
      </c>
      <c r="C18" s="156">
        <v>424</v>
      </c>
      <c r="D18" s="29"/>
    </row>
    <row r="19" spans="1:4" s="17" customFormat="1" ht="15">
      <c r="A19" s="161"/>
      <c r="B19" s="163"/>
      <c r="C19" s="161"/>
      <c r="D19" s="29"/>
    </row>
    <row r="20" spans="1:4" s="17" customFormat="1" ht="15">
      <c r="A20" s="46" t="s">
        <v>20</v>
      </c>
      <c r="B20" s="188">
        <v>-12</v>
      </c>
      <c r="C20" s="201">
        <v>-16</v>
      </c>
      <c r="D20" s="29"/>
    </row>
    <row r="21" spans="1:4" s="17" customFormat="1" ht="15">
      <c r="A21" s="159" t="s">
        <v>10</v>
      </c>
      <c r="B21" s="218">
        <v>322</v>
      </c>
      <c r="C21" s="156">
        <v>408</v>
      </c>
      <c r="D21" s="29"/>
    </row>
    <row r="22" spans="1:4" s="17" customFormat="1" ht="15">
      <c r="A22" s="161"/>
      <c r="B22" s="163"/>
      <c r="C22" s="161"/>
      <c r="D22" s="29"/>
    </row>
    <row r="23" spans="1:4" s="17" customFormat="1" ht="15">
      <c r="A23" s="46" t="s">
        <v>48</v>
      </c>
      <c r="B23" s="188">
        <v>-59</v>
      </c>
      <c r="C23" s="201">
        <v>-90</v>
      </c>
      <c r="D23" s="29"/>
    </row>
    <row r="24" spans="1:4" s="17" customFormat="1" ht="15">
      <c r="A24" s="212"/>
      <c r="B24" s="213"/>
      <c r="C24" s="212"/>
      <c r="D24" s="29"/>
    </row>
    <row r="25" spans="1:4" s="17" customFormat="1" ht="15.75" thickBot="1">
      <c r="A25" s="51" t="s">
        <v>42</v>
      </c>
      <c r="B25" s="204">
        <v>263</v>
      </c>
      <c r="C25" s="208">
        <v>318</v>
      </c>
      <c r="D25" s="29"/>
    </row>
    <row r="26" spans="1:4" ht="15" customHeight="1">
      <c r="A26" s="381"/>
      <c r="B26" s="381"/>
      <c r="C26" s="381"/>
      <c r="D26" s="94"/>
    </row>
  </sheetData>
  <sheetProtection/>
  <mergeCells count="1">
    <mergeCell ref="A26:C26"/>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sheetPr>
    <tabColor rgb="FFCCFFCC"/>
  </sheetPr>
  <dimension ref="A1:D17"/>
  <sheetViews>
    <sheetView showGridLines="0" workbookViewId="0" topLeftCell="A1">
      <selection activeCell="A1" sqref="A1"/>
    </sheetView>
  </sheetViews>
  <sheetFormatPr defaultColWidth="11.00390625" defaultRowHeight="15" customHeight="1"/>
  <cols>
    <col min="1" max="1" width="45.375" style="7" customWidth="1"/>
    <col min="2" max="3" width="14.00390625" style="6" customWidth="1"/>
    <col min="4" max="205" width="14.00390625" style="7" customWidth="1"/>
    <col min="206" max="16384" width="10.75390625" style="7" customWidth="1"/>
  </cols>
  <sheetData>
    <row r="1" ht="15" customHeight="1">
      <c r="A1" s="1" t="str">
        <f>HYPERLINK("#'Index'!A1","Back to index")</f>
        <v>Back to index</v>
      </c>
    </row>
    <row r="2" ht="15" customHeight="1">
      <c r="A2" s="2"/>
    </row>
    <row r="3" ht="45" customHeight="1">
      <c r="A3" s="8" t="s">
        <v>263</v>
      </c>
    </row>
    <row r="4" spans="1:3" ht="21" customHeight="1">
      <c r="A4" s="9" t="s">
        <v>201</v>
      </c>
      <c r="B4" s="10"/>
      <c r="C4" s="11"/>
    </row>
    <row r="5" spans="1:3" ht="15">
      <c r="A5" s="12"/>
      <c r="B5" s="13"/>
      <c r="C5" s="14"/>
    </row>
    <row r="6" spans="1:4" s="17" customFormat="1" ht="15.75" thickBot="1">
      <c r="A6" s="57" t="s">
        <v>0</v>
      </c>
      <c r="B6" s="103" t="s">
        <v>386</v>
      </c>
      <c r="C6" s="16" t="s">
        <v>213</v>
      </c>
      <c r="D6" s="29"/>
    </row>
    <row r="7" spans="1:4" s="17" customFormat="1" ht="15">
      <c r="A7" s="44"/>
      <c r="B7" s="175"/>
      <c r="C7" s="45"/>
      <c r="D7" s="29"/>
    </row>
    <row r="8" spans="1:4" s="17" customFormat="1" ht="15">
      <c r="A8" s="46" t="s">
        <v>175</v>
      </c>
      <c r="B8" s="166">
        <v>248</v>
      </c>
      <c r="C8" s="170">
        <v>317</v>
      </c>
      <c r="D8" s="29"/>
    </row>
    <row r="9" spans="1:4" s="17" customFormat="1" ht="15">
      <c r="A9" s="41" t="s">
        <v>176</v>
      </c>
      <c r="B9" s="115">
        <v>33</v>
      </c>
      <c r="C9" s="116">
        <v>23</v>
      </c>
      <c r="D9" s="29"/>
    </row>
    <row r="10" spans="1:4" s="17" customFormat="1" ht="15">
      <c r="A10" s="159" t="s">
        <v>177</v>
      </c>
      <c r="B10" s="218">
        <v>281</v>
      </c>
      <c r="C10" s="156">
        <v>340</v>
      </c>
      <c r="D10" s="29"/>
    </row>
    <row r="11" spans="1:4" s="20" customFormat="1" ht="15">
      <c r="A11" s="177"/>
      <c r="B11" s="219"/>
      <c r="C11" s="220"/>
      <c r="D11" s="29"/>
    </row>
    <row r="12" spans="1:4" s="22" customFormat="1" ht="15">
      <c r="A12" s="178" t="s">
        <v>178</v>
      </c>
      <c r="B12" s="186">
        <v>30</v>
      </c>
      <c r="C12" s="196">
        <v>8</v>
      </c>
      <c r="D12" s="29"/>
    </row>
    <row r="13" spans="1:4" s="17" customFormat="1" ht="15">
      <c r="A13" s="41" t="s">
        <v>179</v>
      </c>
      <c r="B13" s="87">
        <v>3</v>
      </c>
      <c r="C13" s="74">
        <v>3</v>
      </c>
      <c r="D13" s="29"/>
    </row>
    <row r="14" spans="1:4" s="17" customFormat="1" ht="15">
      <c r="A14" s="159" t="s">
        <v>119</v>
      </c>
      <c r="B14" s="221">
        <v>33</v>
      </c>
      <c r="C14" s="157">
        <v>11</v>
      </c>
      <c r="D14" s="29"/>
    </row>
    <row r="15" spans="1:4" s="17" customFormat="1" ht="15">
      <c r="A15" s="212"/>
      <c r="B15" s="213"/>
      <c r="C15" s="212"/>
      <c r="D15" s="29"/>
    </row>
    <row r="16" spans="1:4" s="17" customFormat="1" ht="15.75" thickBot="1">
      <c r="A16" s="51" t="s">
        <v>61</v>
      </c>
      <c r="B16" s="204">
        <v>314</v>
      </c>
      <c r="C16" s="208">
        <v>351</v>
      </c>
      <c r="D16" s="29"/>
    </row>
    <row r="17" spans="1:4" ht="15" customHeight="1">
      <c r="A17" s="381"/>
      <c r="B17" s="381"/>
      <c r="C17" s="381"/>
      <c r="D17" s="94"/>
    </row>
  </sheetData>
  <sheetProtection/>
  <mergeCells count="1">
    <mergeCell ref="A17:C17"/>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sheetPr>
    <tabColor rgb="FFCCFFCC"/>
  </sheetPr>
  <dimension ref="A1:K40"/>
  <sheetViews>
    <sheetView showGridLines="0" workbookViewId="0" topLeftCell="A1">
      <selection activeCell="A1" sqref="A1"/>
    </sheetView>
  </sheetViews>
  <sheetFormatPr defaultColWidth="11.00390625" defaultRowHeight="15" customHeight="1"/>
  <cols>
    <col min="1" max="1" width="45.375" style="7" customWidth="1"/>
    <col min="2" max="5" width="14.00390625" style="6" customWidth="1"/>
    <col min="6" max="206" width="14.00390625" style="7" customWidth="1"/>
    <col min="207" max="16384" width="10.75390625" style="7" customWidth="1"/>
  </cols>
  <sheetData>
    <row r="1" ht="15" customHeight="1">
      <c r="A1" s="1" t="str">
        <f>HYPERLINK("#'Index'!A1","Back to index")</f>
        <v>Back to index</v>
      </c>
    </row>
    <row r="2" ht="15" customHeight="1">
      <c r="A2" s="2"/>
    </row>
    <row r="3" ht="45" customHeight="1">
      <c r="A3" s="8" t="s">
        <v>263</v>
      </c>
    </row>
    <row r="4" spans="1:5" ht="21" customHeight="1">
      <c r="A4" s="9" t="s">
        <v>28</v>
      </c>
      <c r="B4" s="10"/>
      <c r="C4" s="10"/>
      <c r="D4" s="10"/>
      <c r="E4" s="11"/>
    </row>
    <row r="5" spans="1:10" ht="15">
      <c r="A5" s="12"/>
      <c r="B5" s="13"/>
      <c r="C5" s="13"/>
      <c r="D5" s="13"/>
      <c r="E5" s="14"/>
      <c r="F5" s="94"/>
      <c r="G5" s="94"/>
      <c r="H5" s="94"/>
      <c r="I5" s="94"/>
      <c r="J5" s="94"/>
    </row>
    <row r="6" spans="1:10" s="94" customFormat="1" ht="15.75" customHeight="1" thickBot="1">
      <c r="A6" s="174"/>
      <c r="B6" s="399" t="s">
        <v>386</v>
      </c>
      <c r="C6" s="399"/>
      <c r="D6" s="399"/>
      <c r="E6" s="399"/>
      <c r="F6" s="399"/>
      <c r="G6" s="395" t="s">
        <v>213</v>
      </c>
      <c r="H6" s="395"/>
      <c r="I6" s="395"/>
      <c r="J6" s="395"/>
    </row>
    <row r="7" spans="1:10" s="94" customFormat="1" ht="15">
      <c r="A7" s="400"/>
      <c r="B7" s="401"/>
      <c r="C7" s="401"/>
      <c r="D7" s="401"/>
      <c r="E7" s="401"/>
      <c r="F7" s="401"/>
      <c r="G7" s="401"/>
      <c r="H7" s="401"/>
      <c r="I7" s="401"/>
      <c r="J7" s="401"/>
    </row>
    <row r="8" spans="1:10" s="94" customFormat="1" ht="15">
      <c r="A8" s="402"/>
      <c r="B8" s="403"/>
      <c r="C8" s="403"/>
      <c r="D8" s="403"/>
      <c r="E8" s="403"/>
      <c r="F8" s="403"/>
      <c r="G8" s="403"/>
      <c r="H8" s="403"/>
      <c r="I8" s="403"/>
      <c r="J8" s="403"/>
    </row>
    <row r="9" spans="1:9" s="94" customFormat="1" ht="15.75" thickBot="1">
      <c r="A9" s="403"/>
      <c r="B9" s="403"/>
      <c r="C9" s="399" t="s">
        <v>387</v>
      </c>
      <c r="D9" s="399"/>
      <c r="E9" s="399"/>
      <c r="F9" s="403"/>
      <c r="G9" s="403"/>
      <c r="H9" s="395" t="s">
        <v>387</v>
      </c>
      <c r="I9" s="395"/>
    </row>
    <row r="10" spans="1:10" s="94" customFormat="1" ht="15">
      <c r="A10" s="403"/>
      <c r="B10" s="403"/>
      <c r="C10" s="403"/>
      <c r="D10" s="403"/>
      <c r="E10" s="403"/>
      <c r="F10" s="403"/>
      <c r="G10" s="403"/>
      <c r="H10" s="403"/>
      <c r="I10" s="403"/>
      <c r="J10" s="403"/>
    </row>
    <row r="11" spans="1:11" s="17" customFormat="1" ht="45.75" thickBot="1">
      <c r="A11" s="57" t="s">
        <v>0</v>
      </c>
      <c r="B11" s="103" t="s">
        <v>390</v>
      </c>
      <c r="C11" s="103" t="s">
        <v>391</v>
      </c>
      <c r="D11" s="103" t="s">
        <v>15</v>
      </c>
      <c r="E11" s="103" t="s">
        <v>392</v>
      </c>
      <c r="F11" s="103" t="s">
        <v>393</v>
      </c>
      <c r="G11" s="16" t="s">
        <v>404</v>
      </c>
      <c r="H11" s="16" t="s">
        <v>15</v>
      </c>
      <c r="I11" s="16" t="s">
        <v>392</v>
      </c>
      <c r="J11" s="16" t="s">
        <v>393</v>
      </c>
      <c r="K11" s="29"/>
    </row>
    <row r="12" spans="1:11" s="17" customFormat="1" ht="15">
      <c r="A12" s="44"/>
      <c r="B12" s="175"/>
      <c r="C12" s="175"/>
      <c r="D12" s="175"/>
      <c r="E12" s="175"/>
      <c r="F12" s="175"/>
      <c r="G12" s="176"/>
      <c r="H12" s="176"/>
      <c r="I12" s="176"/>
      <c r="J12" s="176"/>
      <c r="K12" s="29"/>
    </row>
    <row r="13" spans="1:11" s="17" customFormat="1" ht="15">
      <c r="A13" s="40" t="s">
        <v>49</v>
      </c>
      <c r="B13" s="160"/>
      <c r="C13" s="160"/>
      <c r="D13" s="160"/>
      <c r="E13" s="160"/>
      <c r="F13" s="160"/>
      <c r="G13" s="154"/>
      <c r="H13" s="154"/>
      <c r="I13" s="154"/>
      <c r="J13" s="154"/>
      <c r="K13" s="29"/>
    </row>
    <row r="14" spans="1:11" s="17" customFormat="1" ht="15">
      <c r="A14" s="41" t="s">
        <v>14</v>
      </c>
      <c r="B14" s="164">
        <v>1354</v>
      </c>
      <c r="C14" s="166">
        <v>174</v>
      </c>
      <c r="D14" s="188">
        <v>-13</v>
      </c>
      <c r="E14" s="188">
        <v>-32</v>
      </c>
      <c r="F14" s="164">
        <v>1483</v>
      </c>
      <c r="G14" s="100">
        <v>1489</v>
      </c>
      <c r="H14" s="185">
        <v>-11</v>
      </c>
      <c r="I14" s="185">
        <v>-34</v>
      </c>
      <c r="J14" s="100">
        <v>1444</v>
      </c>
      <c r="K14" s="29"/>
    </row>
    <row r="15" spans="1:11" s="17" customFormat="1" ht="15">
      <c r="A15" s="41" t="s">
        <v>50</v>
      </c>
      <c r="B15" s="171">
        <v>3</v>
      </c>
      <c r="C15" s="171">
        <v>1</v>
      </c>
      <c r="D15" s="186">
        <v>25</v>
      </c>
      <c r="E15" s="171">
        <v>0</v>
      </c>
      <c r="F15" s="186">
        <v>29</v>
      </c>
      <c r="G15" s="74">
        <v>6</v>
      </c>
      <c r="H15" s="116">
        <v>25</v>
      </c>
      <c r="I15" s="74">
        <v>0</v>
      </c>
      <c r="J15" s="116">
        <v>31</v>
      </c>
      <c r="K15" s="29"/>
    </row>
    <row r="16" spans="1:11" s="17" customFormat="1" ht="15">
      <c r="A16" s="41" t="s">
        <v>35</v>
      </c>
      <c r="B16" s="186">
        <v>28</v>
      </c>
      <c r="C16" s="171">
        <v>2</v>
      </c>
      <c r="D16" s="171">
        <v>0</v>
      </c>
      <c r="E16" s="171">
        <v>0</v>
      </c>
      <c r="F16" s="186">
        <v>30</v>
      </c>
      <c r="G16" s="116">
        <v>32</v>
      </c>
      <c r="H16" s="74">
        <v>0</v>
      </c>
      <c r="I16" s="74">
        <v>0</v>
      </c>
      <c r="J16" s="116">
        <v>32</v>
      </c>
      <c r="K16" s="29"/>
    </row>
    <row r="17" spans="1:11" s="17" customFormat="1" ht="15">
      <c r="A17" s="41" t="s">
        <v>15</v>
      </c>
      <c r="B17" s="164">
        <v>1681</v>
      </c>
      <c r="C17" s="166">
        <v>274</v>
      </c>
      <c r="D17" s="167">
        <v>-406</v>
      </c>
      <c r="E17" s="171">
        <v>0</v>
      </c>
      <c r="F17" s="164">
        <v>1549</v>
      </c>
      <c r="G17" s="100">
        <v>1752</v>
      </c>
      <c r="H17" s="168">
        <v>-366</v>
      </c>
      <c r="I17" s="74">
        <v>0</v>
      </c>
      <c r="J17" s="100">
        <v>1386</v>
      </c>
      <c r="K17" s="29"/>
    </row>
    <row r="18" spans="1:11" s="17" customFormat="1" ht="15">
      <c r="A18" s="41" t="s">
        <v>36</v>
      </c>
      <c r="B18" s="166">
        <v>385</v>
      </c>
      <c r="C18" s="166">
        <v>122</v>
      </c>
      <c r="D18" s="171">
        <v>0</v>
      </c>
      <c r="E18" s="171">
        <v>0</v>
      </c>
      <c r="F18" s="166">
        <v>507</v>
      </c>
      <c r="G18" s="142">
        <v>511</v>
      </c>
      <c r="H18" s="74">
        <v>0</v>
      </c>
      <c r="I18" s="74">
        <v>0</v>
      </c>
      <c r="J18" s="142">
        <v>511</v>
      </c>
      <c r="K18" s="29"/>
    </row>
    <row r="19" spans="1:11" s="17" customFormat="1" ht="15">
      <c r="A19" s="41" t="s">
        <v>127</v>
      </c>
      <c r="B19" s="166">
        <v>461</v>
      </c>
      <c r="C19" s="186">
        <v>18</v>
      </c>
      <c r="D19" s="171">
        <v>0</v>
      </c>
      <c r="E19" s="171">
        <v>0</v>
      </c>
      <c r="F19" s="166">
        <v>479</v>
      </c>
      <c r="G19" s="142">
        <v>571</v>
      </c>
      <c r="H19" s="74">
        <v>0</v>
      </c>
      <c r="I19" s="74">
        <v>0</v>
      </c>
      <c r="J19" s="142">
        <v>571</v>
      </c>
      <c r="K19" s="29"/>
    </row>
    <row r="20" spans="1:11" s="17" customFormat="1" ht="15">
      <c r="A20" s="41" t="s">
        <v>405</v>
      </c>
      <c r="B20" s="166">
        <v>590</v>
      </c>
      <c r="C20" s="167">
        <v>-590</v>
      </c>
      <c r="D20" s="171">
        <v>0</v>
      </c>
      <c r="E20" s="171">
        <v>0</v>
      </c>
      <c r="F20" s="171">
        <v>0</v>
      </c>
      <c r="G20" s="74">
        <v>0</v>
      </c>
      <c r="H20" s="74">
        <v>0</v>
      </c>
      <c r="I20" s="74">
        <v>0</v>
      </c>
      <c r="J20" s="74">
        <v>0</v>
      </c>
      <c r="K20" s="29"/>
    </row>
    <row r="21" spans="1:11" s="17" customFormat="1" ht="15">
      <c r="A21" s="50"/>
      <c r="B21" s="162"/>
      <c r="C21" s="162"/>
      <c r="D21" s="162"/>
      <c r="E21" s="162"/>
      <c r="F21" s="162"/>
      <c r="G21" s="50"/>
      <c r="H21" s="50"/>
      <c r="I21" s="50"/>
      <c r="J21" s="50"/>
      <c r="K21" s="29"/>
    </row>
    <row r="22" spans="1:11" s="17" customFormat="1" ht="15">
      <c r="A22" s="40" t="s">
        <v>51</v>
      </c>
      <c r="B22" s="169">
        <v>4502</v>
      </c>
      <c r="C22" s="181">
        <v>1</v>
      </c>
      <c r="D22" s="222">
        <v>-394</v>
      </c>
      <c r="E22" s="192">
        <v>-32</v>
      </c>
      <c r="F22" s="169">
        <v>4077</v>
      </c>
      <c r="G22" s="158">
        <v>4361</v>
      </c>
      <c r="H22" s="223">
        <v>-352</v>
      </c>
      <c r="I22" s="224">
        <v>-34</v>
      </c>
      <c r="J22" s="158">
        <v>3975</v>
      </c>
      <c r="K22" s="29"/>
    </row>
    <row r="23" spans="1:11" s="17" customFormat="1" ht="15">
      <c r="A23" s="50"/>
      <c r="B23" s="162"/>
      <c r="C23" s="162"/>
      <c r="D23" s="162"/>
      <c r="E23" s="162"/>
      <c r="F23" s="162"/>
      <c r="G23" s="50"/>
      <c r="H23" s="50"/>
      <c r="I23" s="50"/>
      <c r="J23" s="50"/>
      <c r="K23" s="29"/>
    </row>
    <row r="24" spans="1:11" s="17" customFormat="1" ht="15">
      <c r="A24" s="40" t="s">
        <v>52</v>
      </c>
      <c r="B24" s="160"/>
      <c r="C24" s="160"/>
      <c r="D24" s="160"/>
      <c r="E24" s="160"/>
      <c r="F24" s="160"/>
      <c r="G24" s="154"/>
      <c r="H24" s="154"/>
      <c r="I24" s="154"/>
      <c r="J24" s="154"/>
      <c r="K24" s="29"/>
    </row>
    <row r="25" spans="1:11" s="17" customFormat="1" ht="15">
      <c r="A25" s="59" t="s">
        <v>53</v>
      </c>
      <c r="B25" s="164">
        <v>2566</v>
      </c>
      <c r="C25" s="171">
        <v>1</v>
      </c>
      <c r="D25" s="167">
        <v>-281</v>
      </c>
      <c r="E25" s="188">
        <v>-25</v>
      </c>
      <c r="F25" s="164">
        <v>2261</v>
      </c>
      <c r="G25" s="225">
        <v>2366</v>
      </c>
      <c r="H25" s="226">
        <v>-254</v>
      </c>
      <c r="I25" s="227">
        <v>-25</v>
      </c>
      <c r="J25" s="225">
        <v>2087</v>
      </c>
      <c r="K25" s="29"/>
    </row>
    <row r="26" spans="1:11" s="17" customFormat="1" ht="15">
      <c r="A26" s="41" t="s">
        <v>50</v>
      </c>
      <c r="B26" s="166">
        <v>188</v>
      </c>
      <c r="C26" s="186">
        <v>16</v>
      </c>
      <c r="D26" s="167">
        <v>-113</v>
      </c>
      <c r="E26" s="184">
        <v>-7</v>
      </c>
      <c r="F26" s="186">
        <v>84</v>
      </c>
      <c r="G26" s="142">
        <v>205</v>
      </c>
      <c r="H26" s="185">
        <v>-98</v>
      </c>
      <c r="I26" s="200">
        <v>-9</v>
      </c>
      <c r="J26" s="116">
        <v>98</v>
      </c>
      <c r="K26" s="29"/>
    </row>
    <row r="27" spans="1:11" s="17" customFormat="1" ht="15">
      <c r="A27" s="41" t="s">
        <v>54</v>
      </c>
      <c r="B27" s="166">
        <v>254</v>
      </c>
      <c r="C27" s="186">
        <v>34</v>
      </c>
      <c r="D27" s="171">
        <v>0</v>
      </c>
      <c r="E27" s="171">
        <v>0</v>
      </c>
      <c r="F27" s="166">
        <v>288</v>
      </c>
      <c r="G27" s="142">
        <v>307</v>
      </c>
      <c r="H27" s="74">
        <v>0</v>
      </c>
      <c r="I27" s="74">
        <v>0</v>
      </c>
      <c r="J27" s="142">
        <v>307</v>
      </c>
      <c r="K27" s="29"/>
    </row>
    <row r="28" spans="1:11" s="17" customFormat="1" ht="15">
      <c r="A28" s="41" t="s">
        <v>55</v>
      </c>
      <c r="B28" s="166">
        <v>281</v>
      </c>
      <c r="C28" s="171">
        <v>1</v>
      </c>
      <c r="D28" s="171">
        <v>0</v>
      </c>
      <c r="E28" s="171">
        <v>0</v>
      </c>
      <c r="F28" s="166">
        <v>282</v>
      </c>
      <c r="G28" s="142">
        <v>344</v>
      </c>
      <c r="H28" s="74">
        <v>0</v>
      </c>
      <c r="I28" s="74">
        <v>0</v>
      </c>
      <c r="J28" s="142">
        <v>344</v>
      </c>
      <c r="K28" s="29"/>
    </row>
    <row r="29" spans="1:11" s="17" customFormat="1" ht="15">
      <c r="A29" s="41" t="s">
        <v>174</v>
      </c>
      <c r="B29" s="186">
        <v>34</v>
      </c>
      <c r="C29" s="171">
        <v>8</v>
      </c>
      <c r="D29" s="171">
        <v>0</v>
      </c>
      <c r="E29" s="171">
        <v>0</v>
      </c>
      <c r="F29" s="186">
        <v>42</v>
      </c>
      <c r="G29" s="116">
        <v>39</v>
      </c>
      <c r="H29" s="74">
        <v>0</v>
      </c>
      <c r="I29" s="74">
        <v>0</v>
      </c>
      <c r="J29" s="116">
        <v>39</v>
      </c>
      <c r="K29" s="29"/>
    </row>
    <row r="30" spans="1:11" s="17" customFormat="1" ht="15">
      <c r="A30" s="41" t="s">
        <v>56</v>
      </c>
      <c r="B30" s="164">
        <v>1017</v>
      </c>
      <c r="C30" s="166">
        <v>103</v>
      </c>
      <c r="D30" s="171">
        <v>0</v>
      </c>
      <c r="E30" s="171">
        <v>0</v>
      </c>
      <c r="F30" s="164">
        <v>1120</v>
      </c>
      <c r="G30" s="100">
        <v>1100</v>
      </c>
      <c r="H30" s="74">
        <v>0</v>
      </c>
      <c r="I30" s="74">
        <v>0</v>
      </c>
      <c r="J30" s="100">
        <v>1100</v>
      </c>
      <c r="K30" s="29"/>
    </row>
    <row r="31" spans="1:11" s="17" customFormat="1" ht="30">
      <c r="A31" s="41" t="s">
        <v>406</v>
      </c>
      <c r="B31" s="166">
        <v>162</v>
      </c>
      <c r="C31" s="167">
        <v>-162</v>
      </c>
      <c r="D31" s="171">
        <v>0</v>
      </c>
      <c r="E31" s="171">
        <v>0</v>
      </c>
      <c r="F31" s="171">
        <v>0</v>
      </c>
      <c r="G31" s="74">
        <v>0</v>
      </c>
      <c r="H31" s="74">
        <v>0</v>
      </c>
      <c r="I31" s="74">
        <v>0</v>
      </c>
      <c r="J31" s="74">
        <v>0</v>
      </c>
      <c r="K31" s="29"/>
    </row>
    <row r="32" spans="1:11" s="20" customFormat="1" ht="15">
      <c r="A32" s="59"/>
      <c r="B32" s="162"/>
      <c r="C32" s="162"/>
      <c r="D32" s="162"/>
      <c r="E32" s="162"/>
      <c r="F32" s="162"/>
      <c r="G32" s="60"/>
      <c r="H32" s="60"/>
      <c r="I32" s="60"/>
      <c r="J32" s="60"/>
      <c r="K32" s="29"/>
    </row>
    <row r="33" spans="1:11" s="22" customFormat="1" ht="15.75" thickBot="1">
      <c r="A33" s="51" t="s">
        <v>57</v>
      </c>
      <c r="B33" s="228">
        <v>4502</v>
      </c>
      <c r="C33" s="207">
        <v>1</v>
      </c>
      <c r="D33" s="229">
        <v>-394</v>
      </c>
      <c r="E33" s="206">
        <v>-32</v>
      </c>
      <c r="F33" s="228">
        <v>4077</v>
      </c>
      <c r="G33" s="230">
        <v>4361</v>
      </c>
      <c r="H33" s="210">
        <v>-352</v>
      </c>
      <c r="I33" s="231">
        <v>-34</v>
      </c>
      <c r="J33" s="230">
        <v>3975</v>
      </c>
      <c r="K33" s="29"/>
    </row>
    <row r="34" spans="1:10" s="94" customFormat="1" ht="36" customHeight="1">
      <c r="A34" s="398" t="s">
        <v>567</v>
      </c>
      <c r="B34" s="398"/>
      <c r="C34" s="398"/>
      <c r="D34" s="398"/>
      <c r="E34" s="398"/>
      <c r="F34" s="398"/>
      <c r="G34" s="398"/>
      <c r="H34" s="398"/>
      <c r="I34" s="398"/>
      <c r="J34" s="398"/>
    </row>
    <row r="35" ht="15" customHeight="1">
      <c r="F35" s="6"/>
    </row>
    <row r="36" ht="15" customHeight="1">
      <c r="F36" s="6"/>
    </row>
    <row r="37" ht="15" customHeight="1">
      <c r="F37" s="6"/>
    </row>
    <row r="38" ht="15" customHeight="1">
      <c r="F38" s="6"/>
    </row>
    <row r="39" ht="15" customHeight="1">
      <c r="F39" s="6"/>
    </row>
    <row r="40" ht="15" customHeight="1">
      <c r="F40" s="6"/>
    </row>
  </sheetData>
  <sheetProtection/>
  <mergeCells count="10">
    <mergeCell ref="A34:J34"/>
    <mergeCell ref="B6:F6"/>
    <mergeCell ref="G6:J6"/>
    <mergeCell ref="A7:J7"/>
    <mergeCell ref="A8:J8"/>
    <mergeCell ref="A9:B9"/>
    <mergeCell ref="C9:E9"/>
    <mergeCell ref="F9:G9"/>
    <mergeCell ref="H9:I9"/>
    <mergeCell ref="A10:J10"/>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sheetPr>
    <tabColor rgb="FFCCFFCC"/>
  </sheetPr>
  <dimension ref="A1:D21"/>
  <sheetViews>
    <sheetView showGridLines="0" workbookViewId="0" topLeftCell="A1">
      <selection activeCell="A1" sqref="A1"/>
    </sheetView>
  </sheetViews>
  <sheetFormatPr defaultColWidth="11.00390625" defaultRowHeight="15" customHeight="1"/>
  <cols>
    <col min="1" max="1" width="45.375" style="7" customWidth="1"/>
    <col min="2" max="3" width="14.00390625" style="6" customWidth="1"/>
    <col min="4" max="205" width="14.00390625" style="7" customWidth="1"/>
    <col min="206" max="16384" width="10.75390625" style="7" customWidth="1"/>
  </cols>
  <sheetData>
    <row r="1" ht="15" customHeight="1">
      <c r="A1" s="1" t="str">
        <f>HYPERLINK("#'Index'!A1","Back to index")</f>
        <v>Back to index</v>
      </c>
    </row>
    <row r="2" ht="15" customHeight="1">
      <c r="A2" s="2"/>
    </row>
    <row r="3" ht="45" customHeight="1">
      <c r="A3" s="8" t="s">
        <v>263</v>
      </c>
    </row>
    <row r="4" spans="1:3" ht="21" customHeight="1">
      <c r="A4" s="9" t="s">
        <v>199</v>
      </c>
      <c r="B4" s="10"/>
      <c r="C4" s="11"/>
    </row>
    <row r="5" spans="1:3" ht="15">
      <c r="A5" s="12"/>
      <c r="B5" s="13"/>
      <c r="C5" s="14"/>
    </row>
    <row r="6" spans="1:4" s="17" customFormat="1" ht="15.75" thickBot="1">
      <c r="A6" s="57" t="s">
        <v>0</v>
      </c>
      <c r="B6" s="103" t="s">
        <v>386</v>
      </c>
      <c r="C6" s="16" t="s">
        <v>213</v>
      </c>
      <c r="D6" s="29"/>
    </row>
    <row r="7" spans="1:4" s="17" customFormat="1" ht="15">
      <c r="A7" s="44"/>
      <c r="B7" s="175"/>
      <c r="C7" s="45"/>
      <c r="D7" s="29"/>
    </row>
    <row r="8" spans="1:4" s="17" customFormat="1" ht="30">
      <c r="A8" s="46" t="s">
        <v>214</v>
      </c>
      <c r="B8" s="164">
        <v>1406</v>
      </c>
      <c r="C8" s="165">
        <v>1375</v>
      </c>
      <c r="D8" s="29"/>
    </row>
    <row r="9" spans="1:4" s="17" customFormat="1" ht="15">
      <c r="A9" s="41" t="s">
        <v>15</v>
      </c>
      <c r="B9" s="98">
        <v>1549</v>
      </c>
      <c r="C9" s="100">
        <v>1387</v>
      </c>
      <c r="D9" s="29"/>
    </row>
    <row r="10" spans="1:4" s="17" customFormat="1" ht="15">
      <c r="A10" s="41" t="s">
        <v>16</v>
      </c>
      <c r="B10" s="232">
        <v>374</v>
      </c>
      <c r="C10" s="142">
        <v>357</v>
      </c>
      <c r="D10" s="29"/>
    </row>
    <row r="11" spans="1:4" s="17" customFormat="1" ht="15">
      <c r="A11" s="41" t="s">
        <v>17</v>
      </c>
      <c r="B11" s="232">
        <v>191</v>
      </c>
      <c r="C11" s="142">
        <v>216</v>
      </c>
      <c r="D11" s="29"/>
    </row>
    <row r="12" spans="1:4" s="17" customFormat="1" ht="15">
      <c r="A12" s="41" t="s">
        <v>18</v>
      </c>
      <c r="B12" s="217">
        <v>-904</v>
      </c>
      <c r="C12" s="168">
        <v>-905</v>
      </c>
      <c r="D12" s="29"/>
    </row>
    <row r="13" spans="1:4" s="17" customFormat="1" ht="15">
      <c r="A13" s="41" t="s">
        <v>37</v>
      </c>
      <c r="B13" s="217">
        <v>-371</v>
      </c>
      <c r="C13" s="168">
        <v>-388</v>
      </c>
      <c r="D13" s="29"/>
    </row>
    <row r="14" spans="1:4" s="17" customFormat="1" ht="15">
      <c r="A14" s="159" t="s">
        <v>19</v>
      </c>
      <c r="B14" s="216">
        <v>2246</v>
      </c>
      <c r="C14" s="155">
        <v>2042</v>
      </c>
      <c r="D14" s="29"/>
    </row>
    <row r="15" spans="1:4" s="17" customFormat="1" ht="15">
      <c r="A15" s="161"/>
      <c r="B15" s="163"/>
      <c r="C15" s="161"/>
      <c r="D15" s="29"/>
    </row>
    <row r="16" spans="1:4" s="17" customFormat="1" ht="15">
      <c r="A16" s="46" t="s">
        <v>10</v>
      </c>
      <c r="B16" s="166">
        <v>329</v>
      </c>
      <c r="C16" s="170">
        <v>298</v>
      </c>
      <c r="D16" s="29"/>
    </row>
    <row r="17" spans="1:4" s="17" customFormat="1" ht="15">
      <c r="A17" s="41" t="s">
        <v>20</v>
      </c>
      <c r="B17" s="87">
        <v>3</v>
      </c>
      <c r="C17" s="116">
        <v>10</v>
      </c>
      <c r="D17" s="29"/>
    </row>
    <row r="18" spans="1:4" s="17" customFormat="1" ht="15">
      <c r="A18" s="159" t="s">
        <v>172</v>
      </c>
      <c r="B18" s="218">
        <v>332</v>
      </c>
      <c r="C18" s="156">
        <v>308</v>
      </c>
      <c r="D18" s="29"/>
    </row>
    <row r="19" spans="1:4" s="17" customFormat="1" ht="15">
      <c r="A19" s="161"/>
      <c r="B19" s="163"/>
      <c r="C19" s="161"/>
      <c r="D19" s="29"/>
    </row>
    <row r="20" spans="1:4" ht="15.75" thickBot="1">
      <c r="A20" s="51" t="s">
        <v>21</v>
      </c>
      <c r="B20" s="172">
        <v>0.14800000000000002</v>
      </c>
      <c r="C20" s="173">
        <v>0.151</v>
      </c>
      <c r="D20" s="94"/>
    </row>
    <row r="21" spans="1:4" ht="15" customHeight="1">
      <c r="A21" s="381"/>
      <c r="B21" s="381"/>
      <c r="C21" s="381"/>
      <c r="D21" s="94"/>
    </row>
  </sheetData>
  <sheetProtection/>
  <mergeCells count="1">
    <mergeCell ref="A21:C21"/>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sheetPr>
    <tabColor rgb="FFCCFFCC"/>
  </sheetPr>
  <dimension ref="A1:D23"/>
  <sheetViews>
    <sheetView showGridLines="0" workbookViewId="0" topLeftCell="A1">
      <selection activeCell="A1" sqref="A1"/>
    </sheetView>
  </sheetViews>
  <sheetFormatPr defaultColWidth="11.00390625" defaultRowHeight="15" customHeight="1"/>
  <cols>
    <col min="1" max="1" width="45.375" style="7" customWidth="1"/>
    <col min="2" max="3" width="14.00390625" style="6" customWidth="1"/>
    <col min="4" max="205" width="14.00390625" style="7" customWidth="1"/>
    <col min="206" max="16384" width="10.75390625" style="7" customWidth="1"/>
  </cols>
  <sheetData>
    <row r="1" ht="15" customHeight="1">
      <c r="A1" s="1" t="str">
        <f>HYPERLINK("#'Index'!A1","Back to index")</f>
        <v>Back to index</v>
      </c>
    </row>
    <row r="2" ht="15" customHeight="1">
      <c r="A2" s="2"/>
    </row>
    <row r="3" ht="45" customHeight="1">
      <c r="A3" s="8" t="s">
        <v>263</v>
      </c>
    </row>
    <row r="4" spans="1:3" ht="21" customHeight="1">
      <c r="A4" s="9" t="s">
        <v>29</v>
      </c>
      <c r="B4" s="10"/>
      <c r="C4" s="11"/>
    </row>
    <row r="5" spans="1:3" ht="15">
      <c r="A5" s="12"/>
      <c r="B5" s="13"/>
      <c r="C5" s="14"/>
    </row>
    <row r="6" spans="1:4" s="17" customFormat="1" ht="15.75" thickBot="1">
      <c r="A6" s="57" t="s">
        <v>43</v>
      </c>
      <c r="B6" s="103" t="s">
        <v>386</v>
      </c>
      <c r="C6" s="16" t="s">
        <v>213</v>
      </c>
      <c r="D6" s="29"/>
    </row>
    <row r="7" spans="1:4" s="17" customFormat="1" ht="15">
      <c r="A7" s="44"/>
      <c r="B7" s="175"/>
      <c r="C7" s="45"/>
      <c r="D7" s="29"/>
    </row>
    <row r="8" spans="1:4" s="17" customFormat="1" ht="15">
      <c r="A8" s="46" t="s">
        <v>14</v>
      </c>
      <c r="B8" s="186">
        <v>30</v>
      </c>
      <c r="C8" s="202">
        <v>34</v>
      </c>
      <c r="D8" s="29"/>
    </row>
    <row r="9" spans="1:4" s="17" customFormat="1" ht="15">
      <c r="A9" s="41" t="s">
        <v>15</v>
      </c>
      <c r="B9" s="115">
        <v>37</v>
      </c>
      <c r="C9" s="116">
        <v>40</v>
      </c>
      <c r="D9" s="29"/>
    </row>
    <row r="10" spans="1:4" s="17" customFormat="1" ht="15">
      <c r="A10" s="41" t="s">
        <v>58</v>
      </c>
      <c r="B10" s="115">
        <v>10</v>
      </c>
      <c r="C10" s="116">
        <v>13</v>
      </c>
      <c r="D10" s="29"/>
    </row>
    <row r="11" spans="1:4" s="17" customFormat="1" ht="15">
      <c r="A11" s="41" t="s">
        <v>405</v>
      </c>
      <c r="B11" s="115">
        <v>13</v>
      </c>
      <c r="C11" s="74">
        <v>0</v>
      </c>
      <c r="D11" s="29"/>
    </row>
    <row r="12" spans="1:4" s="17" customFormat="1" ht="15">
      <c r="A12" s="41" t="s">
        <v>127</v>
      </c>
      <c r="B12" s="115">
        <v>10</v>
      </c>
      <c r="C12" s="116">
        <v>13</v>
      </c>
      <c r="D12" s="29"/>
    </row>
    <row r="13" spans="1:4" s="20" customFormat="1" ht="15">
      <c r="A13" s="50"/>
      <c r="B13" s="162"/>
      <c r="C13" s="26"/>
      <c r="D13" s="29"/>
    </row>
    <row r="14" spans="1:4" s="22" customFormat="1" ht="15">
      <c r="A14" s="40"/>
      <c r="B14" s="191">
        <v>100</v>
      </c>
      <c r="C14" s="233">
        <v>100</v>
      </c>
      <c r="D14" s="29"/>
    </row>
    <row r="15" spans="1:4" s="20" customFormat="1" ht="15">
      <c r="A15" s="161"/>
      <c r="B15" s="163"/>
      <c r="C15" s="161"/>
      <c r="D15" s="29"/>
    </row>
    <row r="16" spans="1:4" s="22" customFormat="1" ht="15">
      <c r="A16" s="46" t="s">
        <v>53</v>
      </c>
      <c r="B16" s="186">
        <v>57</v>
      </c>
      <c r="C16" s="202">
        <v>54</v>
      </c>
      <c r="D16" s="29"/>
    </row>
    <row r="17" spans="1:4" s="17" customFormat="1" ht="15">
      <c r="A17" s="41" t="s">
        <v>59</v>
      </c>
      <c r="B17" s="115">
        <v>10</v>
      </c>
      <c r="C17" s="116">
        <v>13</v>
      </c>
      <c r="D17" s="29"/>
    </row>
    <row r="18" spans="1:4" s="17" customFormat="1" ht="15">
      <c r="A18" s="41" t="s">
        <v>60</v>
      </c>
      <c r="B18" s="115">
        <v>29</v>
      </c>
      <c r="C18" s="116">
        <v>33</v>
      </c>
      <c r="D18" s="29"/>
    </row>
    <row r="19" spans="1:4" s="17" customFormat="1" ht="30">
      <c r="A19" s="41" t="s">
        <v>407</v>
      </c>
      <c r="B19" s="87">
        <v>4</v>
      </c>
      <c r="C19" s="74">
        <v>0</v>
      </c>
      <c r="D19" s="29"/>
    </row>
    <row r="20" spans="1:4" s="20" customFormat="1" ht="15">
      <c r="A20" s="50"/>
      <c r="B20" s="162"/>
      <c r="C20" s="26"/>
      <c r="D20" s="29"/>
    </row>
    <row r="21" spans="1:4" s="22" customFormat="1" ht="15.75" thickBot="1">
      <c r="A21" s="51"/>
      <c r="B21" s="204">
        <v>100</v>
      </c>
      <c r="C21" s="208">
        <v>100</v>
      </c>
      <c r="D21" s="29"/>
    </row>
    <row r="22" spans="1:4" ht="15" customHeight="1">
      <c r="A22" s="381"/>
      <c r="B22" s="381"/>
      <c r="C22" s="381"/>
      <c r="D22" s="94"/>
    </row>
    <row r="23" spans="1:4" ht="15" customHeight="1">
      <c r="A23" s="94"/>
      <c r="B23" s="13"/>
      <c r="C23" s="13"/>
      <c r="D23" s="94"/>
    </row>
  </sheetData>
  <sheetProtection/>
  <mergeCells count="1">
    <mergeCell ref="A22:C22"/>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sheetPr>
    <tabColor rgb="FFCCFFCC"/>
  </sheetPr>
  <dimension ref="A1:D18"/>
  <sheetViews>
    <sheetView showGridLines="0" workbookViewId="0" topLeftCell="A1">
      <selection activeCell="A1" sqref="A1"/>
    </sheetView>
  </sheetViews>
  <sheetFormatPr defaultColWidth="11.00390625" defaultRowHeight="15" customHeight="1"/>
  <cols>
    <col min="1" max="1" width="45.375" style="7" customWidth="1"/>
    <col min="2" max="3" width="14.00390625" style="6" customWidth="1"/>
    <col min="4" max="205" width="14.00390625" style="7" customWidth="1"/>
    <col min="206" max="16384" width="10.75390625" style="7" customWidth="1"/>
  </cols>
  <sheetData>
    <row r="1" ht="15" customHeight="1">
      <c r="A1" s="1" t="str">
        <f>HYPERLINK("#'Index'!A1","Back to index")</f>
        <v>Back to index</v>
      </c>
    </row>
    <row r="2" ht="15" customHeight="1">
      <c r="A2" s="2"/>
    </row>
    <row r="3" ht="45" customHeight="1">
      <c r="A3" s="8" t="s">
        <v>263</v>
      </c>
    </row>
    <row r="4" spans="1:3" ht="21" customHeight="1">
      <c r="A4" s="9" t="s">
        <v>201</v>
      </c>
      <c r="B4" s="10"/>
      <c r="C4" s="11"/>
    </row>
    <row r="5" spans="1:4" ht="15">
      <c r="A5" s="12"/>
      <c r="B5" s="13"/>
      <c r="C5" s="14"/>
      <c r="D5" s="94"/>
    </row>
    <row r="6" spans="1:4" s="17" customFormat="1" ht="15.75" thickBot="1">
      <c r="A6" s="57" t="s">
        <v>0</v>
      </c>
      <c r="B6" s="103" t="s">
        <v>386</v>
      </c>
      <c r="C6" s="16" t="s">
        <v>213</v>
      </c>
      <c r="D6" s="29"/>
    </row>
    <row r="7" spans="1:4" s="17" customFormat="1" ht="15">
      <c r="A7" s="44"/>
      <c r="B7" s="175"/>
      <c r="C7" s="45"/>
      <c r="D7" s="29"/>
    </row>
    <row r="8" spans="1:4" s="17" customFormat="1" ht="15">
      <c r="A8" s="46" t="s">
        <v>175</v>
      </c>
      <c r="B8" s="166">
        <v>248</v>
      </c>
      <c r="C8" s="170">
        <v>317</v>
      </c>
      <c r="D8" s="29"/>
    </row>
    <row r="9" spans="1:4" s="17" customFormat="1" ht="15">
      <c r="A9" s="41" t="s">
        <v>176</v>
      </c>
      <c r="B9" s="115">
        <v>33</v>
      </c>
      <c r="C9" s="116">
        <v>23</v>
      </c>
      <c r="D9" s="29"/>
    </row>
    <row r="10" spans="1:4" s="17" customFormat="1" ht="15">
      <c r="A10" s="159" t="s">
        <v>177</v>
      </c>
      <c r="B10" s="218">
        <v>281</v>
      </c>
      <c r="C10" s="156">
        <v>340</v>
      </c>
      <c r="D10" s="29"/>
    </row>
    <row r="11" spans="1:4" s="20" customFormat="1" ht="15">
      <c r="A11" s="48"/>
      <c r="B11" s="219"/>
      <c r="C11" s="220"/>
      <c r="D11" s="29"/>
    </row>
    <row r="12" spans="1:4" s="22" customFormat="1" ht="15">
      <c r="A12" s="46" t="s">
        <v>178</v>
      </c>
      <c r="B12" s="186">
        <v>30</v>
      </c>
      <c r="C12" s="196">
        <v>8</v>
      </c>
      <c r="D12" s="29"/>
    </row>
    <row r="13" spans="1:4" s="17" customFormat="1" ht="15">
      <c r="A13" s="41" t="s">
        <v>179</v>
      </c>
      <c r="B13" s="87">
        <v>3</v>
      </c>
      <c r="C13" s="74">
        <v>3</v>
      </c>
      <c r="D13" s="29"/>
    </row>
    <row r="14" spans="1:4" s="20" customFormat="1" ht="15">
      <c r="A14" s="159" t="s">
        <v>119</v>
      </c>
      <c r="B14" s="221">
        <v>33</v>
      </c>
      <c r="C14" s="157">
        <v>11</v>
      </c>
      <c r="D14" s="29"/>
    </row>
    <row r="15" spans="1:3" s="29" customFormat="1" ht="15">
      <c r="A15" s="50"/>
      <c r="B15" s="162"/>
      <c r="C15" s="26"/>
    </row>
    <row r="16" spans="1:4" s="22" customFormat="1" ht="15.75" thickBot="1">
      <c r="A16" s="51" t="s">
        <v>61</v>
      </c>
      <c r="B16" s="204">
        <v>314</v>
      </c>
      <c r="C16" s="208">
        <v>351</v>
      </c>
      <c r="D16" s="29"/>
    </row>
    <row r="17" spans="1:4" ht="15" customHeight="1">
      <c r="A17" s="381"/>
      <c r="B17" s="381"/>
      <c r="C17" s="381"/>
      <c r="D17" s="94"/>
    </row>
    <row r="18" spans="1:4" ht="15" customHeight="1">
      <c r="A18" s="94"/>
      <c r="B18" s="13"/>
      <c r="C18" s="13"/>
      <c r="D18" s="94"/>
    </row>
  </sheetData>
  <sheetProtection/>
  <mergeCells count="1">
    <mergeCell ref="A17:C17"/>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sheetPr>
    <tabColor rgb="FFCCFFCC"/>
  </sheetPr>
  <dimension ref="A1:D10"/>
  <sheetViews>
    <sheetView showGridLines="0" workbookViewId="0" topLeftCell="A1">
      <selection activeCell="A1" sqref="A1"/>
    </sheetView>
  </sheetViews>
  <sheetFormatPr defaultColWidth="11.00390625" defaultRowHeight="15" customHeight="1"/>
  <cols>
    <col min="1" max="1" width="45.375" style="7" customWidth="1"/>
    <col min="2" max="3" width="14.00390625" style="6" customWidth="1"/>
    <col min="4" max="205" width="14.00390625" style="7" customWidth="1"/>
    <col min="206" max="16384" width="10.75390625" style="7" customWidth="1"/>
  </cols>
  <sheetData>
    <row r="1" ht="15" customHeight="1">
      <c r="A1" s="1" t="str">
        <f>HYPERLINK("#'Index'!A1","Back to index")</f>
        <v>Back to index</v>
      </c>
    </row>
    <row r="2" ht="15" customHeight="1">
      <c r="A2" s="2"/>
    </row>
    <row r="3" ht="45" customHeight="1">
      <c r="A3" s="8" t="s">
        <v>263</v>
      </c>
    </row>
    <row r="4" spans="1:3" ht="21" customHeight="1">
      <c r="A4" s="9" t="s">
        <v>180</v>
      </c>
      <c r="B4" s="10"/>
      <c r="C4" s="11"/>
    </row>
    <row r="5" spans="1:3" ht="15">
      <c r="A5" s="12"/>
      <c r="B5" s="13"/>
      <c r="C5" s="14"/>
    </row>
    <row r="6" spans="1:4" s="17" customFormat="1" ht="15.75" thickBot="1">
      <c r="A6" s="57"/>
      <c r="B6" s="103" t="s">
        <v>386</v>
      </c>
      <c r="C6" s="16" t="s">
        <v>213</v>
      </c>
      <c r="D6" s="29"/>
    </row>
    <row r="7" spans="1:4" s="17" customFormat="1" ht="15">
      <c r="A7" s="44"/>
      <c r="B7" s="104"/>
      <c r="C7" s="45"/>
      <c r="D7" s="29"/>
    </row>
    <row r="8" spans="1:4" s="17" customFormat="1" ht="33" customHeight="1">
      <c r="A8" s="46" t="s">
        <v>554</v>
      </c>
      <c r="B8" s="234">
        <v>-0.4</v>
      </c>
      <c r="C8" s="235">
        <v>-0.5</v>
      </c>
      <c r="D8" s="29"/>
    </row>
    <row r="9" spans="1:4" s="17" customFormat="1" ht="30.75" thickBot="1">
      <c r="A9" s="42" t="s">
        <v>555</v>
      </c>
      <c r="B9" s="236">
        <v>32.3</v>
      </c>
      <c r="C9" s="237">
        <v>26.1</v>
      </c>
      <c r="D9" s="29"/>
    </row>
    <row r="10" spans="1:4" ht="15" customHeight="1">
      <c r="A10" s="404" t="s">
        <v>13</v>
      </c>
      <c r="B10" s="404"/>
      <c r="C10" s="404"/>
      <c r="D10" s="94"/>
    </row>
  </sheetData>
  <sheetProtection/>
  <mergeCells count="1">
    <mergeCell ref="A10:C10"/>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sheetPr>
    <tabColor rgb="FFCCFFCC"/>
  </sheetPr>
  <dimension ref="A1:D12"/>
  <sheetViews>
    <sheetView showGridLines="0" workbookViewId="0" topLeftCell="A1">
      <selection activeCell="A1" sqref="A1"/>
    </sheetView>
  </sheetViews>
  <sheetFormatPr defaultColWidth="11.00390625" defaultRowHeight="15" customHeight="1"/>
  <cols>
    <col min="1" max="1" width="45.375" style="7" customWidth="1"/>
    <col min="2" max="3" width="14.00390625" style="6" customWidth="1"/>
    <col min="4" max="205" width="14.00390625" style="7" customWidth="1"/>
    <col min="206" max="16384" width="10.75390625" style="7" customWidth="1"/>
  </cols>
  <sheetData>
    <row r="1" ht="15" customHeight="1">
      <c r="A1" s="1" t="str">
        <f>HYPERLINK("#'Index'!A1","Back to index")</f>
        <v>Back to index</v>
      </c>
    </row>
    <row r="2" ht="15" customHeight="1">
      <c r="A2" s="2"/>
    </row>
    <row r="3" ht="45" customHeight="1">
      <c r="A3" s="8" t="s">
        <v>263</v>
      </c>
    </row>
    <row r="4" spans="1:3" ht="21" customHeight="1">
      <c r="A4" s="9" t="s">
        <v>30</v>
      </c>
      <c r="B4" s="10"/>
      <c r="C4" s="11"/>
    </row>
    <row r="5" spans="1:3" ht="15">
      <c r="A5" s="12"/>
      <c r="B5" s="13"/>
      <c r="C5" s="14"/>
    </row>
    <row r="6" spans="1:4" s="17" customFormat="1" ht="15.75" thickBot="1">
      <c r="A6" s="57" t="s">
        <v>0</v>
      </c>
      <c r="B6" s="103" t="s">
        <v>386</v>
      </c>
      <c r="C6" s="16" t="s">
        <v>213</v>
      </c>
      <c r="D6" s="29"/>
    </row>
    <row r="7" spans="1:4" s="17" customFormat="1" ht="15">
      <c r="A7" s="39"/>
      <c r="B7" s="104"/>
      <c r="C7" s="19"/>
      <c r="D7" s="29"/>
    </row>
    <row r="8" spans="1:4" s="17" customFormat="1" ht="15">
      <c r="A8" s="46" t="s">
        <v>61</v>
      </c>
      <c r="B8" s="166">
        <v>314</v>
      </c>
      <c r="C8" s="170">
        <v>351</v>
      </c>
      <c r="D8" s="29"/>
    </row>
    <row r="9" spans="1:4" s="17" customFormat="1" ht="30">
      <c r="A9" s="41" t="s">
        <v>530</v>
      </c>
      <c r="B9" s="232">
        <v>479</v>
      </c>
      <c r="C9" s="142">
        <v>571</v>
      </c>
      <c r="D9" s="29"/>
    </row>
    <row r="10" spans="1:4" s="17" customFormat="1" ht="15">
      <c r="A10" s="212"/>
      <c r="B10" s="213"/>
      <c r="C10" s="212"/>
      <c r="D10" s="29"/>
    </row>
    <row r="11" spans="1:4" s="17" customFormat="1" ht="30.75" thickBot="1">
      <c r="A11" s="51" t="s">
        <v>529</v>
      </c>
      <c r="B11" s="229">
        <v>-165</v>
      </c>
      <c r="C11" s="210">
        <v>-220</v>
      </c>
      <c r="D11" s="29"/>
    </row>
    <row r="12" spans="1:4" ht="15" customHeight="1">
      <c r="A12" s="381"/>
      <c r="B12" s="381"/>
      <c r="C12" s="381"/>
      <c r="D12" s="94"/>
    </row>
  </sheetData>
  <sheetProtection/>
  <mergeCells count="1">
    <mergeCell ref="A12:C12"/>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sheetPr>
    <tabColor rgb="FFCCFFCC"/>
  </sheetPr>
  <dimension ref="A1:D17"/>
  <sheetViews>
    <sheetView showGridLines="0" workbookViewId="0" topLeftCell="A1">
      <selection activeCell="A1" sqref="A1"/>
    </sheetView>
  </sheetViews>
  <sheetFormatPr defaultColWidth="11.00390625" defaultRowHeight="15" customHeight="1"/>
  <cols>
    <col min="1" max="1" width="45.375" style="7" customWidth="1"/>
    <col min="2" max="3" width="14.00390625" style="6" customWidth="1"/>
    <col min="4" max="202" width="14.00390625" style="7" customWidth="1"/>
    <col min="203" max="16384" width="10.75390625" style="7" customWidth="1"/>
  </cols>
  <sheetData>
    <row r="1" ht="15" customHeight="1">
      <c r="A1" s="1" t="str">
        <f>HYPERLINK("#'Index'!A1","Back to index")</f>
        <v>Back to index</v>
      </c>
    </row>
    <row r="2" ht="15" customHeight="1">
      <c r="A2" s="2"/>
    </row>
    <row r="3" ht="45" customHeight="1">
      <c r="A3" s="8" t="s">
        <v>263</v>
      </c>
    </row>
    <row r="4" spans="1:3" ht="21" customHeight="1">
      <c r="A4" s="238" t="s">
        <v>267</v>
      </c>
      <c r="B4" s="10"/>
      <c r="C4" s="11"/>
    </row>
    <row r="5" spans="1:3" ht="15">
      <c r="A5" s="12"/>
      <c r="B5" s="13"/>
      <c r="C5" s="14"/>
    </row>
    <row r="6" spans="1:4" s="17" customFormat="1" ht="30.75" thickBot="1">
      <c r="A6" s="57" t="s">
        <v>0</v>
      </c>
      <c r="B6" s="103" t="s">
        <v>557</v>
      </c>
      <c r="C6" s="16" t="s">
        <v>408</v>
      </c>
      <c r="D6" s="29"/>
    </row>
    <row r="7" spans="1:4" s="17" customFormat="1" ht="15">
      <c r="A7" s="44"/>
      <c r="B7" s="175"/>
      <c r="C7" s="45"/>
      <c r="D7" s="29"/>
    </row>
    <row r="8" spans="1:4" s="17" customFormat="1" ht="15">
      <c r="A8" s="46" t="s">
        <v>409</v>
      </c>
      <c r="B8" s="239">
        <v>10407</v>
      </c>
      <c r="C8" s="165">
        <v>9866</v>
      </c>
      <c r="D8" s="29"/>
    </row>
    <row r="9" spans="1:4" s="17" customFormat="1" ht="15">
      <c r="A9" s="41" t="s">
        <v>410</v>
      </c>
      <c r="B9" s="232">
        <v>359</v>
      </c>
      <c r="C9" s="142">
        <v>347</v>
      </c>
      <c r="D9" s="29"/>
    </row>
    <row r="10" spans="1:4" s="17" customFormat="1" ht="15">
      <c r="A10" s="41" t="s">
        <v>411</v>
      </c>
      <c r="B10" s="232">
        <v>353</v>
      </c>
      <c r="C10" s="142">
        <v>337</v>
      </c>
      <c r="D10" s="29"/>
    </row>
    <row r="11" spans="1:4" s="17" customFormat="1" ht="15">
      <c r="A11" s="41" t="s">
        <v>412</v>
      </c>
      <c r="B11" s="232">
        <v>152</v>
      </c>
      <c r="C11" s="142">
        <v>161</v>
      </c>
      <c r="D11" s="29"/>
    </row>
    <row r="12" spans="1:4" s="17" customFormat="1" ht="15">
      <c r="A12" s="41" t="s">
        <v>413</v>
      </c>
      <c r="B12" s="240">
        <v>-118</v>
      </c>
      <c r="C12" s="241">
        <v>-119</v>
      </c>
      <c r="D12" s="29"/>
    </row>
    <row r="13" spans="1:4" s="17" customFormat="1" ht="15">
      <c r="A13" s="41" t="s">
        <v>414</v>
      </c>
      <c r="B13" s="242">
        <v>0.19399999999999998</v>
      </c>
      <c r="C13" s="243">
        <v>0.209</v>
      </c>
      <c r="D13" s="29"/>
    </row>
    <row r="14" spans="1:4" s="17" customFormat="1" ht="15">
      <c r="A14" s="41" t="s">
        <v>415</v>
      </c>
      <c r="B14" s="98">
        <v>1852</v>
      </c>
      <c r="C14" s="100">
        <v>1657</v>
      </c>
      <c r="D14" s="29"/>
    </row>
    <row r="15" spans="1:4" s="17" customFormat="1" ht="15.75" thickBot="1">
      <c r="A15" s="42" t="s">
        <v>416</v>
      </c>
      <c r="B15" s="244">
        <v>4473</v>
      </c>
      <c r="C15" s="245">
        <v>4423</v>
      </c>
      <c r="D15" s="29"/>
    </row>
    <row r="16" spans="1:4" ht="15" customHeight="1">
      <c r="A16" s="381"/>
      <c r="B16" s="381"/>
      <c r="C16" s="381"/>
      <c r="D16" s="94"/>
    </row>
    <row r="17" spans="1:4" ht="15" customHeight="1">
      <c r="A17" s="94"/>
      <c r="B17" s="13"/>
      <c r="C17" s="13"/>
      <c r="D17" s="94"/>
    </row>
  </sheetData>
  <sheetProtection/>
  <mergeCells count="1">
    <mergeCell ref="A16:C1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abColor rgb="FFCCFFCC"/>
  </sheetPr>
  <dimension ref="A1:C47"/>
  <sheetViews>
    <sheetView showGridLines="0" workbookViewId="0" topLeftCell="A1">
      <selection activeCell="A1" sqref="A1"/>
    </sheetView>
  </sheetViews>
  <sheetFormatPr defaultColWidth="11.00390625" defaultRowHeight="15" customHeight="1"/>
  <cols>
    <col min="1" max="1" width="45.375" style="7" customWidth="1"/>
    <col min="2" max="3" width="14.00390625" style="6" customWidth="1"/>
    <col min="4" max="162" width="14.00390625" style="7" customWidth="1"/>
    <col min="163" max="16384" width="10.75390625" style="7" customWidth="1"/>
  </cols>
  <sheetData>
    <row r="1" ht="15" customHeight="1">
      <c r="A1" s="1" t="str">
        <f>HYPERLINK("#'Index'!A1","Back to index")</f>
        <v>Back to index</v>
      </c>
    </row>
    <row r="2" ht="15" customHeight="1">
      <c r="A2" s="2"/>
    </row>
    <row r="3" ht="45" customHeight="1">
      <c r="A3" s="8" t="s">
        <v>263</v>
      </c>
    </row>
    <row r="4" spans="1:3" ht="21" customHeight="1">
      <c r="A4" s="9" t="s">
        <v>269</v>
      </c>
      <c r="B4" s="10"/>
      <c r="C4" s="11"/>
    </row>
    <row r="5" spans="1:3" ht="15">
      <c r="A5" s="35"/>
      <c r="B5" s="10"/>
      <c r="C5" s="36"/>
    </row>
    <row r="6" spans="1:3" s="17" customFormat="1" ht="30.75" thickBot="1">
      <c r="A6" s="37"/>
      <c r="B6" s="38" t="s">
        <v>225</v>
      </c>
      <c r="C6" s="38" t="s">
        <v>224</v>
      </c>
    </row>
    <row r="7" spans="1:3" s="20" customFormat="1" ht="15">
      <c r="A7" s="39"/>
      <c r="B7" s="19"/>
      <c r="C7" s="19"/>
    </row>
    <row r="8" spans="1:3" s="22" customFormat="1" ht="33.75" customHeight="1">
      <c r="A8" s="40" t="s">
        <v>226</v>
      </c>
      <c r="B8" s="382" t="s">
        <v>553</v>
      </c>
      <c r="C8" s="382"/>
    </row>
    <row r="9" spans="1:3" s="17" customFormat="1" ht="15">
      <c r="A9" s="41" t="s">
        <v>489</v>
      </c>
      <c r="B9" s="24" t="s">
        <v>476</v>
      </c>
      <c r="C9" s="34">
        <v>1</v>
      </c>
    </row>
    <row r="10" spans="1:3" s="17" customFormat="1" ht="15">
      <c r="A10" s="41" t="s">
        <v>477</v>
      </c>
      <c r="B10" s="24" t="s">
        <v>476</v>
      </c>
      <c r="C10" s="34">
        <v>1</v>
      </c>
    </row>
    <row r="11" spans="1:3" s="17" customFormat="1" ht="15">
      <c r="A11" s="41" t="s">
        <v>490</v>
      </c>
      <c r="B11" s="24" t="s">
        <v>485</v>
      </c>
      <c r="C11" s="34">
        <v>1</v>
      </c>
    </row>
    <row r="12" spans="1:3" s="17" customFormat="1" ht="15">
      <c r="A12" s="41" t="s">
        <v>491</v>
      </c>
      <c r="B12" s="24" t="s">
        <v>476</v>
      </c>
      <c r="C12" s="34">
        <v>1</v>
      </c>
    </row>
    <row r="13" spans="1:3" s="17" customFormat="1" ht="15">
      <c r="A13" s="41" t="s">
        <v>548</v>
      </c>
      <c r="B13" s="24" t="s">
        <v>492</v>
      </c>
      <c r="C13" s="52">
        <v>0.6</v>
      </c>
    </row>
    <row r="14" spans="1:3" s="17" customFormat="1" ht="15">
      <c r="A14" s="41" t="s">
        <v>493</v>
      </c>
      <c r="B14" s="24" t="s">
        <v>476</v>
      </c>
      <c r="C14" s="34">
        <v>1</v>
      </c>
    </row>
    <row r="15" spans="1:3" s="17" customFormat="1" ht="15">
      <c r="A15" s="41" t="s">
        <v>527</v>
      </c>
      <c r="B15" s="24" t="s">
        <v>494</v>
      </c>
      <c r="C15" s="52">
        <v>0.8</v>
      </c>
    </row>
    <row r="16" spans="1:3" s="17" customFormat="1" ht="15">
      <c r="A16" s="41" t="s">
        <v>495</v>
      </c>
      <c r="B16" s="24" t="s">
        <v>476</v>
      </c>
      <c r="C16" s="34">
        <v>1</v>
      </c>
    </row>
    <row r="17" spans="1:3" s="17" customFormat="1" ht="15">
      <c r="A17" s="41" t="s">
        <v>496</v>
      </c>
      <c r="B17" s="24" t="s">
        <v>476</v>
      </c>
      <c r="C17" s="34">
        <v>1</v>
      </c>
    </row>
    <row r="18" spans="1:3" s="17" customFormat="1" ht="15">
      <c r="A18" s="41" t="s">
        <v>479</v>
      </c>
      <c r="B18" s="24" t="s">
        <v>476</v>
      </c>
      <c r="C18" s="34">
        <v>1</v>
      </c>
    </row>
    <row r="19" spans="1:3" s="17" customFormat="1" ht="15">
      <c r="A19" s="41" t="s">
        <v>497</v>
      </c>
      <c r="B19" s="24" t="s">
        <v>476</v>
      </c>
      <c r="C19" s="34">
        <v>1</v>
      </c>
    </row>
    <row r="20" spans="1:3" s="17" customFormat="1" ht="15">
      <c r="A20" s="41" t="s">
        <v>498</v>
      </c>
      <c r="B20" s="24" t="s">
        <v>499</v>
      </c>
      <c r="C20" s="52">
        <v>0.33</v>
      </c>
    </row>
    <row r="21" spans="1:3" s="17" customFormat="1" ht="15.75" thickBot="1">
      <c r="A21" s="42" t="s">
        <v>500</v>
      </c>
      <c r="B21" s="43" t="s">
        <v>476</v>
      </c>
      <c r="C21" s="53">
        <v>1</v>
      </c>
    </row>
    <row r="22" spans="1:3" s="27" customFormat="1" ht="15">
      <c r="A22" s="44"/>
      <c r="B22" s="45"/>
      <c r="C22" s="45"/>
    </row>
    <row r="23" spans="1:3" s="22" customFormat="1" ht="15">
      <c r="A23" s="40" t="s">
        <v>227</v>
      </c>
      <c r="B23" s="382" t="s">
        <v>501</v>
      </c>
      <c r="C23" s="382"/>
    </row>
    <row r="24" spans="1:3" s="29" customFormat="1" ht="15">
      <c r="A24" s="46" t="s">
        <v>489</v>
      </c>
      <c r="B24" s="47" t="s">
        <v>502</v>
      </c>
      <c r="C24" s="54">
        <v>1</v>
      </c>
    </row>
    <row r="25" spans="1:3" s="29" customFormat="1" ht="15">
      <c r="A25" s="46" t="s">
        <v>231</v>
      </c>
      <c r="B25" s="47" t="s">
        <v>502</v>
      </c>
      <c r="C25" s="54">
        <v>1</v>
      </c>
    </row>
    <row r="26" spans="1:3" s="29" customFormat="1" ht="15">
      <c r="A26" s="46" t="s">
        <v>508</v>
      </c>
      <c r="B26" s="47" t="s">
        <v>503</v>
      </c>
      <c r="C26" s="55">
        <v>0.66</v>
      </c>
    </row>
    <row r="27" spans="1:3" s="29" customFormat="1" ht="15">
      <c r="A27" s="46" t="s">
        <v>486</v>
      </c>
      <c r="B27" s="47" t="s">
        <v>502</v>
      </c>
      <c r="C27" s="54">
        <v>1</v>
      </c>
    </row>
    <row r="28" spans="1:3" s="29" customFormat="1" ht="15">
      <c r="A28" s="46" t="s">
        <v>493</v>
      </c>
      <c r="B28" s="47" t="s">
        <v>502</v>
      </c>
      <c r="C28" s="54">
        <v>1</v>
      </c>
    </row>
    <row r="29" spans="1:3" s="29" customFormat="1" ht="15">
      <c r="A29" s="46" t="s">
        <v>497</v>
      </c>
      <c r="B29" s="47" t="s">
        <v>502</v>
      </c>
      <c r="C29" s="54">
        <v>1</v>
      </c>
    </row>
    <row r="30" spans="1:3" s="29" customFormat="1" ht="15">
      <c r="A30" s="48"/>
      <c r="B30" s="49"/>
      <c r="C30" s="49"/>
    </row>
    <row r="31" spans="1:3" s="31" customFormat="1" ht="15" customHeight="1">
      <c r="A31" s="40" t="s">
        <v>228</v>
      </c>
      <c r="B31" s="382" t="s">
        <v>483</v>
      </c>
      <c r="C31" s="382"/>
    </row>
    <row r="32" spans="1:3" ht="30" customHeight="1">
      <c r="A32" s="41" t="s">
        <v>504</v>
      </c>
      <c r="B32" s="24" t="s">
        <v>485</v>
      </c>
      <c r="C32" s="34">
        <v>1</v>
      </c>
    </row>
    <row r="33" spans="1:3" ht="15" customHeight="1">
      <c r="A33" s="41" t="s">
        <v>491</v>
      </c>
      <c r="B33" s="24" t="s">
        <v>485</v>
      </c>
      <c r="C33" s="34">
        <v>1</v>
      </c>
    </row>
    <row r="34" spans="1:3" ht="15" customHeight="1">
      <c r="A34" s="41" t="s">
        <v>486</v>
      </c>
      <c r="B34" s="24" t="s">
        <v>485</v>
      </c>
      <c r="C34" s="34">
        <v>1</v>
      </c>
    </row>
    <row r="35" spans="1:3" ht="15" customHeight="1">
      <c r="A35" s="41" t="s">
        <v>169</v>
      </c>
      <c r="B35" s="24" t="s">
        <v>485</v>
      </c>
      <c r="C35" s="34">
        <v>1</v>
      </c>
    </row>
    <row r="36" spans="1:3" ht="15" customHeight="1">
      <c r="A36" s="41" t="s">
        <v>496</v>
      </c>
      <c r="B36" s="24" t="s">
        <v>485</v>
      </c>
      <c r="C36" s="34">
        <v>1</v>
      </c>
    </row>
    <row r="37" spans="1:3" ht="15" customHeight="1">
      <c r="A37" s="41" t="s">
        <v>479</v>
      </c>
      <c r="B37" s="24" t="s">
        <v>485</v>
      </c>
      <c r="C37" s="34">
        <v>1</v>
      </c>
    </row>
    <row r="38" spans="1:3" s="32" customFormat="1" ht="15" customHeight="1">
      <c r="A38" s="50"/>
      <c r="B38" s="26"/>
      <c r="C38" s="26"/>
    </row>
    <row r="39" spans="1:3" s="31" customFormat="1" ht="15" customHeight="1">
      <c r="A39" s="40" t="s">
        <v>487</v>
      </c>
      <c r="B39" s="382" t="s">
        <v>505</v>
      </c>
      <c r="C39" s="382"/>
    </row>
    <row r="40" spans="1:3" ht="15" customHeight="1">
      <c r="A40" s="41" t="s">
        <v>489</v>
      </c>
      <c r="B40" s="24" t="s">
        <v>506</v>
      </c>
      <c r="C40" s="34">
        <v>1</v>
      </c>
    </row>
    <row r="41" spans="1:3" ht="15" customHeight="1">
      <c r="A41" s="41" t="s">
        <v>491</v>
      </c>
      <c r="B41" s="24" t="s">
        <v>506</v>
      </c>
      <c r="C41" s="34">
        <v>1</v>
      </c>
    </row>
    <row r="42" spans="1:3" ht="15" customHeight="1">
      <c r="A42" s="41" t="s">
        <v>493</v>
      </c>
      <c r="B42" s="24" t="s">
        <v>506</v>
      </c>
      <c r="C42" s="34">
        <v>1</v>
      </c>
    </row>
    <row r="43" spans="1:3" ht="15" customHeight="1">
      <c r="A43" s="41" t="s">
        <v>495</v>
      </c>
      <c r="B43" s="24" t="s">
        <v>506</v>
      </c>
      <c r="C43" s="34">
        <v>1</v>
      </c>
    </row>
    <row r="44" spans="1:3" s="32" customFormat="1" ht="15" customHeight="1">
      <c r="A44" s="50"/>
      <c r="B44" s="26"/>
      <c r="C44" s="26"/>
    </row>
    <row r="45" spans="1:3" ht="15.75" thickBot="1">
      <c r="A45" s="51" t="s">
        <v>232</v>
      </c>
      <c r="B45" s="380" t="s">
        <v>233</v>
      </c>
      <c r="C45" s="380"/>
    </row>
    <row r="46" spans="1:3" ht="15" customHeight="1">
      <c r="A46" s="385" t="s">
        <v>507</v>
      </c>
      <c r="B46" s="385"/>
      <c r="C46" s="385"/>
    </row>
    <row r="47" spans="1:3" ht="15" customHeight="1">
      <c r="A47" s="384"/>
      <c r="B47" s="384"/>
      <c r="C47" s="384"/>
    </row>
  </sheetData>
  <sheetProtection/>
  <mergeCells count="7">
    <mergeCell ref="A47:C47"/>
    <mergeCell ref="B45:C45"/>
    <mergeCell ref="B8:C8"/>
    <mergeCell ref="B23:C23"/>
    <mergeCell ref="B39:C39"/>
    <mergeCell ref="B31:C31"/>
    <mergeCell ref="A46:C46"/>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sheetPr>
    <tabColor rgb="FFCCFFCC"/>
  </sheetPr>
  <dimension ref="A1:E16"/>
  <sheetViews>
    <sheetView showGridLines="0" workbookViewId="0" topLeftCell="A1">
      <selection activeCell="A1" sqref="A1"/>
    </sheetView>
  </sheetViews>
  <sheetFormatPr defaultColWidth="11.00390625" defaultRowHeight="15" customHeight="1"/>
  <cols>
    <col min="1" max="1" width="45.375" style="7" customWidth="1"/>
    <col min="2" max="2" width="7.625" style="7" customWidth="1"/>
    <col min="3" max="4" width="14.00390625" style="6" customWidth="1"/>
    <col min="5" max="206" width="14.00390625" style="7" customWidth="1"/>
    <col min="207" max="16384" width="10.75390625" style="7" customWidth="1"/>
  </cols>
  <sheetData>
    <row r="1" ht="15" customHeight="1">
      <c r="A1" s="1" t="str">
        <f>HYPERLINK("#'Index'!A1","Back to index")</f>
        <v>Back to index</v>
      </c>
    </row>
    <row r="2" spans="1:2" ht="15" customHeight="1">
      <c r="A2" s="2"/>
      <c r="B2" s="2"/>
    </row>
    <row r="3" spans="1:2" ht="45" customHeight="1">
      <c r="A3" s="8" t="s">
        <v>263</v>
      </c>
      <c r="B3" s="8"/>
    </row>
    <row r="4" spans="1:4" ht="21" customHeight="1">
      <c r="A4" s="9" t="s">
        <v>265</v>
      </c>
      <c r="B4" s="9"/>
      <c r="C4" s="10"/>
      <c r="D4" s="11"/>
    </row>
    <row r="5" spans="1:4" ht="15">
      <c r="A5" s="12"/>
      <c r="B5" s="12"/>
      <c r="C5" s="13"/>
      <c r="D5" s="14"/>
    </row>
    <row r="6" spans="1:5" s="17" customFormat="1" ht="15.75" thickBot="1">
      <c r="A6" s="57"/>
      <c r="B6" s="57"/>
      <c r="C6" s="103" t="s">
        <v>394</v>
      </c>
      <c r="D6" s="16" t="s">
        <v>203</v>
      </c>
      <c r="E6" s="29"/>
    </row>
    <row r="7" spans="1:5" s="17" customFormat="1" ht="15">
      <c r="A7" s="44"/>
      <c r="B7" s="44"/>
      <c r="C7" s="175"/>
      <c r="D7" s="45"/>
      <c r="E7" s="29"/>
    </row>
    <row r="8" spans="1:5" s="17" customFormat="1" ht="15.75" customHeight="1">
      <c r="A8" s="46" t="s">
        <v>417</v>
      </c>
      <c r="B8" s="46" t="s">
        <v>418</v>
      </c>
      <c r="C8" s="186">
        <v>48</v>
      </c>
      <c r="D8" s="202">
        <v>42</v>
      </c>
      <c r="E8" s="29"/>
    </row>
    <row r="9" spans="1:5" s="17" customFormat="1" ht="15.75" customHeight="1">
      <c r="A9" s="41" t="s">
        <v>419</v>
      </c>
      <c r="B9" s="41" t="s">
        <v>418</v>
      </c>
      <c r="C9" s="232">
        <v>877</v>
      </c>
      <c r="D9" s="100">
        <v>1026</v>
      </c>
      <c r="E9" s="29"/>
    </row>
    <row r="10" spans="1:5" s="17" customFormat="1" ht="15.75" customHeight="1">
      <c r="A10" s="41" t="s">
        <v>420</v>
      </c>
      <c r="B10" s="41" t="s">
        <v>418</v>
      </c>
      <c r="C10" s="69">
        <v>19527</v>
      </c>
      <c r="D10" s="73">
        <v>19624</v>
      </c>
      <c r="E10" s="29"/>
    </row>
    <row r="11" spans="1:5" s="17" customFormat="1" ht="15.75" customHeight="1">
      <c r="A11" s="41" t="s">
        <v>421</v>
      </c>
      <c r="B11" s="41" t="s">
        <v>418</v>
      </c>
      <c r="C11" s="98">
        <v>3022</v>
      </c>
      <c r="D11" s="100">
        <v>2828</v>
      </c>
      <c r="E11" s="29"/>
    </row>
    <row r="12" spans="1:5" s="17" customFormat="1" ht="15.75" customHeight="1">
      <c r="A12" s="41" t="s">
        <v>422</v>
      </c>
      <c r="B12" s="41" t="s">
        <v>418</v>
      </c>
      <c r="C12" s="98">
        <v>1851</v>
      </c>
      <c r="D12" s="100">
        <v>1547</v>
      </c>
      <c r="E12" s="29"/>
    </row>
    <row r="13" spans="1:5" s="17" customFormat="1" ht="15.75" customHeight="1">
      <c r="A13" s="41" t="s">
        <v>423</v>
      </c>
      <c r="B13" s="41" t="s">
        <v>418</v>
      </c>
      <c r="C13" s="232">
        <v>918</v>
      </c>
      <c r="D13" s="142">
        <v>899</v>
      </c>
      <c r="E13" s="29"/>
    </row>
    <row r="14" spans="1:5" s="17" customFormat="1" ht="15.75" customHeight="1" thickBot="1">
      <c r="A14" s="42" t="s">
        <v>424</v>
      </c>
      <c r="B14" s="42" t="s">
        <v>425</v>
      </c>
      <c r="C14" s="244">
        <v>8821</v>
      </c>
      <c r="D14" s="245">
        <v>9335</v>
      </c>
      <c r="E14" s="29"/>
    </row>
    <row r="15" spans="1:5" ht="15" customHeight="1">
      <c r="A15" s="391" t="s">
        <v>181</v>
      </c>
      <c r="B15" s="391"/>
      <c r="C15" s="391"/>
      <c r="D15" s="391"/>
      <c r="E15" s="94"/>
    </row>
    <row r="16" spans="1:5" ht="15" customHeight="1">
      <c r="A16" s="405"/>
      <c r="B16" s="405"/>
      <c r="C16" s="405"/>
      <c r="D16" s="405"/>
      <c r="E16" s="94"/>
    </row>
  </sheetData>
  <sheetProtection/>
  <mergeCells count="2">
    <mergeCell ref="A15:D15"/>
    <mergeCell ref="A16:D16"/>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sheetPr>
    <tabColor rgb="FFCCFFCC"/>
  </sheetPr>
  <dimension ref="A1:D16"/>
  <sheetViews>
    <sheetView showGridLines="0" workbookViewId="0" topLeftCell="A3">
      <selection activeCell="A1" sqref="A1"/>
    </sheetView>
  </sheetViews>
  <sheetFormatPr defaultColWidth="11.00390625" defaultRowHeight="15" customHeight="1"/>
  <cols>
    <col min="1" max="1" width="45.375" style="7" customWidth="1"/>
    <col min="2" max="3" width="14.00390625" style="6" customWidth="1"/>
    <col min="4" max="202" width="14.00390625" style="7" customWidth="1"/>
    <col min="203" max="16384" width="10.75390625" style="7" customWidth="1"/>
  </cols>
  <sheetData>
    <row r="1" ht="15" customHeight="1">
      <c r="A1" s="1" t="str">
        <f>HYPERLINK("#'Index'!A1","Back to index")</f>
        <v>Back to index</v>
      </c>
    </row>
    <row r="2" ht="15" customHeight="1">
      <c r="A2" s="2"/>
    </row>
    <row r="3" ht="45" customHeight="1">
      <c r="A3" s="8" t="s">
        <v>263</v>
      </c>
    </row>
    <row r="4" spans="1:3" ht="21" customHeight="1">
      <c r="A4" s="238" t="s">
        <v>268</v>
      </c>
      <c r="B4" s="10"/>
      <c r="C4" s="11"/>
    </row>
    <row r="5" spans="1:3" ht="15">
      <c r="A5" s="12"/>
      <c r="B5" s="13"/>
      <c r="C5" s="14"/>
    </row>
    <row r="6" spans="1:4" s="17" customFormat="1" ht="30.75" thickBot="1">
      <c r="A6" s="57" t="s">
        <v>0</v>
      </c>
      <c r="B6" s="103" t="s">
        <v>557</v>
      </c>
      <c r="C6" s="16" t="s">
        <v>408</v>
      </c>
      <c r="D6" s="29"/>
    </row>
    <row r="7" spans="1:4" s="17" customFormat="1" ht="15">
      <c r="A7" s="44"/>
      <c r="B7" s="175"/>
      <c r="C7" s="45"/>
      <c r="D7" s="29"/>
    </row>
    <row r="8" spans="1:4" s="17" customFormat="1" ht="15">
      <c r="A8" s="46" t="s">
        <v>409</v>
      </c>
      <c r="B8" s="164">
        <v>1452</v>
      </c>
      <c r="C8" s="165">
        <v>1348</v>
      </c>
      <c r="D8" s="29"/>
    </row>
    <row r="9" spans="1:4" s="17" customFormat="1" ht="15">
      <c r="A9" s="41" t="s">
        <v>410</v>
      </c>
      <c r="B9" s="115">
        <v>18</v>
      </c>
      <c r="C9" s="74">
        <v>2</v>
      </c>
      <c r="D9" s="29"/>
    </row>
    <row r="10" spans="1:4" s="17" customFormat="1" ht="15">
      <c r="A10" s="41" t="s">
        <v>411</v>
      </c>
      <c r="B10" s="115">
        <v>21</v>
      </c>
      <c r="C10" s="74">
        <v>2</v>
      </c>
      <c r="D10" s="29"/>
    </row>
    <row r="11" spans="1:4" s="17" customFormat="1" ht="15">
      <c r="A11" s="41" t="s">
        <v>412</v>
      </c>
      <c r="B11" s="115">
        <v>17</v>
      </c>
      <c r="C11" s="116">
        <v>14</v>
      </c>
      <c r="D11" s="29"/>
    </row>
    <row r="12" spans="1:4" s="17" customFormat="1" ht="15">
      <c r="A12" s="41" t="s">
        <v>413</v>
      </c>
      <c r="B12" s="246">
        <v>-11</v>
      </c>
      <c r="C12" s="185">
        <v>-11</v>
      </c>
      <c r="D12" s="29"/>
    </row>
    <row r="13" spans="1:4" s="17" customFormat="1" ht="15">
      <c r="A13" s="41" t="s">
        <v>414</v>
      </c>
      <c r="B13" s="247">
        <v>0.052000000000000005</v>
      </c>
      <c r="C13" s="248">
        <v>0.006999999999999999</v>
      </c>
      <c r="D13" s="29"/>
    </row>
    <row r="14" spans="1:4" s="17" customFormat="1" ht="15">
      <c r="A14" s="41" t="s">
        <v>415</v>
      </c>
      <c r="B14" s="232">
        <v>352</v>
      </c>
      <c r="C14" s="142">
        <v>351</v>
      </c>
      <c r="D14" s="29"/>
    </row>
    <row r="15" spans="1:4" s="17" customFormat="1" ht="15.75" thickBot="1">
      <c r="A15" s="42" t="s">
        <v>416</v>
      </c>
      <c r="B15" s="244">
        <v>1768</v>
      </c>
      <c r="C15" s="245">
        <v>1746</v>
      </c>
      <c r="D15" s="29"/>
    </row>
    <row r="16" spans="1:4" ht="15" customHeight="1">
      <c r="A16" s="381"/>
      <c r="B16" s="381"/>
      <c r="C16" s="381"/>
      <c r="D16" s="94"/>
    </row>
  </sheetData>
  <sheetProtection/>
  <mergeCells count="1">
    <mergeCell ref="A16:C16"/>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sheetPr>
    <tabColor rgb="FFCCFFCC"/>
  </sheetPr>
  <dimension ref="A1:D27"/>
  <sheetViews>
    <sheetView showGridLines="0" workbookViewId="0" topLeftCell="A1">
      <selection activeCell="A1" sqref="A1"/>
    </sheetView>
  </sheetViews>
  <sheetFormatPr defaultColWidth="11.00390625" defaultRowHeight="15" customHeight="1"/>
  <cols>
    <col min="1" max="1" width="45.375" style="7" customWidth="1"/>
    <col min="2" max="3" width="14.00390625" style="6" customWidth="1"/>
    <col min="4" max="205" width="14.00390625" style="7" customWidth="1"/>
    <col min="206" max="16384" width="10.75390625" style="7" customWidth="1"/>
  </cols>
  <sheetData>
    <row r="1" ht="15" customHeight="1">
      <c r="A1" s="1" t="str">
        <f>HYPERLINK("#'Index'!A1","Back to index")</f>
        <v>Back to index</v>
      </c>
    </row>
    <row r="2" ht="15" customHeight="1">
      <c r="A2" s="2"/>
    </row>
    <row r="3" ht="45" customHeight="1">
      <c r="A3" s="8" t="s">
        <v>263</v>
      </c>
    </row>
    <row r="4" spans="1:3" ht="21" customHeight="1">
      <c r="A4" s="9" t="s">
        <v>244</v>
      </c>
      <c r="B4" s="10"/>
      <c r="C4" s="11"/>
    </row>
    <row r="5" spans="1:3" ht="15">
      <c r="A5" s="12"/>
      <c r="B5" s="13"/>
      <c r="C5" s="14"/>
    </row>
    <row r="6" spans="1:4" s="17" customFormat="1" ht="15.75" thickBot="1">
      <c r="A6" s="57" t="s">
        <v>0</v>
      </c>
      <c r="B6" s="103" t="s">
        <v>394</v>
      </c>
      <c r="C6" s="16" t="s">
        <v>395</v>
      </c>
      <c r="D6" s="29"/>
    </row>
    <row r="7" spans="1:4" s="20" customFormat="1" ht="15">
      <c r="A7" s="39"/>
      <c r="B7" s="104"/>
      <c r="C7" s="19"/>
      <c r="D7" s="29"/>
    </row>
    <row r="8" spans="1:4" s="22" customFormat="1" ht="15">
      <c r="A8" s="40" t="s">
        <v>1</v>
      </c>
      <c r="B8" s="169">
        <v>7968</v>
      </c>
      <c r="C8" s="158">
        <v>7511</v>
      </c>
      <c r="D8" s="29"/>
    </row>
    <row r="9" spans="1:4" s="17" customFormat="1" ht="15">
      <c r="A9" s="41" t="s">
        <v>403</v>
      </c>
      <c r="B9" s="115">
        <v>30</v>
      </c>
      <c r="C9" s="185">
        <v>-42</v>
      </c>
      <c r="D9" s="29"/>
    </row>
    <row r="10" spans="1:4" s="17" customFormat="1" ht="15">
      <c r="A10" s="41" t="s">
        <v>3</v>
      </c>
      <c r="B10" s="115">
        <v>82</v>
      </c>
      <c r="C10" s="116">
        <v>76</v>
      </c>
      <c r="D10" s="29"/>
    </row>
    <row r="11" spans="1:4" s="17" customFormat="1" ht="15">
      <c r="A11" s="41" t="s">
        <v>4</v>
      </c>
      <c r="B11" s="215">
        <v>-7474</v>
      </c>
      <c r="C11" s="190">
        <v>-6948</v>
      </c>
      <c r="D11" s="29"/>
    </row>
    <row r="12" spans="1:4" s="17" customFormat="1" ht="15">
      <c r="A12" s="159" t="s">
        <v>426</v>
      </c>
      <c r="B12" s="218">
        <v>606</v>
      </c>
      <c r="C12" s="156">
        <v>597</v>
      </c>
      <c r="D12" s="29"/>
    </row>
    <row r="13" spans="1:4" s="20" customFormat="1" ht="15">
      <c r="A13" s="161"/>
      <c r="B13" s="163"/>
      <c r="C13" s="161"/>
      <c r="D13" s="29"/>
    </row>
    <row r="14" spans="1:4" s="22" customFormat="1" ht="15">
      <c r="A14" s="46" t="s">
        <v>6</v>
      </c>
      <c r="B14" s="167">
        <v>-245</v>
      </c>
      <c r="C14" s="195">
        <v>-240</v>
      </c>
      <c r="D14" s="29"/>
    </row>
    <row r="15" spans="1:4" s="17" customFormat="1" ht="30">
      <c r="A15" s="41" t="s">
        <v>427</v>
      </c>
      <c r="B15" s="246">
        <v>-51</v>
      </c>
      <c r="C15" s="185">
        <v>-51</v>
      </c>
      <c r="D15" s="29"/>
    </row>
    <row r="16" spans="1:4" s="17" customFormat="1" ht="15">
      <c r="A16" s="41" t="s">
        <v>8</v>
      </c>
      <c r="B16" s="217">
        <v>-163</v>
      </c>
      <c r="C16" s="168">
        <v>-159</v>
      </c>
      <c r="D16" s="29"/>
    </row>
    <row r="17" spans="1:4" s="17" customFormat="1" ht="15">
      <c r="A17" s="159" t="s">
        <v>9</v>
      </c>
      <c r="B17" s="218">
        <v>147</v>
      </c>
      <c r="C17" s="156">
        <v>147</v>
      </c>
      <c r="D17" s="29"/>
    </row>
    <row r="18" spans="1:4" s="20" customFormat="1" ht="15">
      <c r="A18" s="161"/>
      <c r="B18" s="163"/>
      <c r="C18" s="161"/>
      <c r="D18" s="29"/>
    </row>
    <row r="19" spans="1:4" s="22" customFormat="1" ht="15">
      <c r="A19" s="46" t="s">
        <v>62</v>
      </c>
      <c r="B19" s="186">
        <v>24</v>
      </c>
      <c r="C19" s="202">
        <v>50</v>
      </c>
      <c r="D19" s="29"/>
    </row>
    <row r="20" spans="1:4" s="17" customFormat="1" ht="15">
      <c r="A20" s="159" t="s">
        <v>428</v>
      </c>
      <c r="B20" s="218">
        <v>171</v>
      </c>
      <c r="C20" s="156">
        <v>197</v>
      </c>
      <c r="D20" s="29"/>
    </row>
    <row r="21" spans="1:4" s="20" customFormat="1" ht="15">
      <c r="A21" s="161"/>
      <c r="B21" s="163"/>
      <c r="C21" s="161"/>
      <c r="D21" s="29"/>
    </row>
    <row r="22" spans="1:4" s="22" customFormat="1" ht="15">
      <c r="A22" s="46" t="s">
        <v>63</v>
      </c>
      <c r="B22" s="188">
        <v>-51</v>
      </c>
      <c r="C22" s="201">
        <v>-48</v>
      </c>
      <c r="D22" s="29"/>
    </row>
    <row r="23" spans="1:4" s="20" customFormat="1" ht="15">
      <c r="A23" s="212"/>
      <c r="B23" s="213"/>
      <c r="C23" s="212"/>
      <c r="D23" s="29"/>
    </row>
    <row r="24" spans="1:4" s="22" customFormat="1" ht="15.75" thickBot="1">
      <c r="A24" s="51" t="s">
        <v>64</v>
      </c>
      <c r="B24" s="204">
        <v>120</v>
      </c>
      <c r="C24" s="208">
        <v>149</v>
      </c>
      <c r="D24" s="29"/>
    </row>
    <row r="25" spans="1:4" ht="15" customHeight="1">
      <c r="A25" s="381"/>
      <c r="B25" s="381"/>
      <c r="C25" s="381"/>
      <c r="D25" s="94"/>
    </row>
    <row r="26" spans="1:4" ht="15" customHeight="1">
      <c r="A26" s="94"/>
      <c r="B26" s="13"/>
      <c r="C26" s="13"/>
      <c r="D26" s="94"/>
    </row>
    <row r="27" ht="15" customHeight="1">
      <c r="D27" s="94"/>
    </row>
  </sheetData>
  <sheetProtection/>
  <mergeCells count="1">
    <mergeCell ref="A25:C25"/>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sheetPr>
    <tabColor rgb="FFCCFFCC"/>
  </sheetPr>
  <dimension ref="A1:D18"/>
  <sheetViews>
    <sheetView showGridLines="0" workbookViewId="0" topLeftCell="A1">
      <selection activeCell="A1" sqref="A1"/>
    </sheetView>
  </sheetViews>
  <sheetFormatPr defaultColWidth="11.00390625" defaultRowHeight="15" customHeight="1"/>
  <cols>
    <col min="1" max="1" width="45.375" style="7" customWidth="1"/>
    <col min="2" max="3" width="14.00390625" style="6" customWidth="1"/>
    <col min="4" max="205" width="14.00390625" style="7" customWidth="1"/>
    <col min="206" max="16384" width="10.75390625" style="7" customWidth="1"/>
  </cols>
  <sheetData>
    <row r="1" ht="15" customHeight="1">
      <c r="A1" s="1" t="str">
        <f>HYPERLINK("#'Index'!A1","Back to index")</f>
        <v>Back to index</v>
      </c>
    </row>
    <row r="2" ht="15" customHeight="1">
      <c r="A2" s="2"/>
    </row>
    <row r="3" ht="45" customHeight="1">
      <c r="A3" s="8" t="s">
        <v>263</v>
      </c>
    </row>
    <row r="4" spans="1:3" ht="21" customHeight="1">
      <c r="A4" s="121" t="s">
        <v>31</v>
      </c>
      <c r="B4" s="13"/>
      <c r="C4" s="13"/>
    </row>
    <row r="5" spans="1:3" ht="15">
      <c r="A5" s="12"/>
      <c r="B5" s="13"/>
      <c r="C5" s="14"/>
    </row>
    <row r="6" spans="1:4" s="17" customFormat="1" ht="15.75" thickBot="1">
      <c r="A6" s="57" t="s">
        <v>43</v>
      </c>
      <c r="B6" s="103" t="s">
        <v>386</v>
      </c>
      <c r="C6" s="16" t="s">
        <v>213</v>
      </c>
      <c r="D6" s="29"/>
    </row>
    <row r="7" spans="1:4" s="17" customFormat="1" ht="15">
      <c r="A7" s="39"/>
      <c r="B7" s="104"/>
      <c r="C7" s="19"/>
      <c r="D7" s="29"/>
    </row>
    <row r="8" spans="1:4" s="17" customFormat="1" ht="15">
      <c r="A8" s="46" t="s">
        <v>14</v>
      </c>
      <c r="B8" s="186">
        <v>56</v>
      </c>
      <c r="C8" s="202">
        <v>55</v>
      </c>
      <c r="D8" s="29"/>
    </row>
    <row r="9" spans="1:4" s="17" customFormat="1" ht="15">
      <c r="A9" s="41" t="s">
        <v>15</v>
      </c>
      <c r="B9" s="115">
        <v>22</v>
      </c>
      <c r="C9" s="116">
        <v>20</v>
      </c>
      <c r="D9" s="29"/>
    </row>
    <row r="10" spans="1:4" s="17" customFormat="1" ht="15">
      <c r="A10" s="41" t="s">
        <v>58</v>
      </c>
      <c r="B10" s="115">
        <v>12</v>
      </c>
      <c r="C10" s="116">
        <v>11</v>
      </c>
      <c r="D10" s="29"/>
    </row>
    <row r="11" spans="1:4" s="17" customFormat="1" ht="15">
      <c r="A11" s="41" t="s">
        <v>429</v>
      </c>
      <c r="B11" s="115">
        <v>10</v>
      </c>
      <c r="C11" s="116">
        <v>14</v>
      </c>
      <c r="D11" s="29"/>
    </row>
    <row r="12" spans="1:4" s="17" customFormat="1" ht="15">
      <c r="A12" s="159"/>
      <c r="B12" s="218">
        <v>100</v>
      </c>
      <c r="C12" s="156">
        <v>100</v>
      </c>
      <c r="D12" s="29"/>
    </row>
    <row r="13" spans="1:4" s="20" customFormat="1" ht="15">
      <c r="A13" s="161"/>
      <c r="B13" s="163"/>
      <c r="C13" s="161"/>
      <c r="D13" s="29"/>
    </row>
    <row r="14" spans="1:4" s="22" customFormat="1" ht="15">
      <c r="A14" s="46" t="s">
        <v>53</v>
      </c>
      <c r="B14" s="186">
        <v>40</v>
      </c>
      <c r="C14" s="202">
        <v>39</v>
      </c>
      <c r="D14" s="29"/>
    </row>
    <row r="15" spans="1:4" s="17" customFormat="1" ht="15">
      <c r="A15" s="41" t="s">
        <v>59</v>
      </c>
      <c r="B15" s="87">
        <v>7</v>
      </c>
      <c r="C15" s="74">
        <v>7</v>
      </c>
      <c r="D15" s="29"/>
    </row>
    <row r="16" spans="1:4" s="17" customFormat="1" ht="15">
      <c r="A16" s="41" t="s">
        <v>60</v>
      </c>
      <c r="B16" s="115">
        <v>53</v>
      </c>
      <c r="C16" s="116">
        <v>54</v>
      </c>
      <c r="D16" s="29"/>
    </row>
    <row r="17" spans="1:4" s="17" customFormat="1" ht="15.75" thickBot="1">
      <c r="A17" s="249"/>
      <c r="B17" s="250">
        <v>100</v>
      </c>
      <c r="C17" s="251">
        <v>100</v>
      </c>
      <c r="D17" s="29"/>
    </row>
    <row r="18" spans="1:4" ht="15" customHeight="1">
      <c r="A18" s="381"/>
      <c r="B18" s="381"/>
      <c r="C18" s="381"/>
      <c r="D18" s="94"/>
    </row>
  </sheetData>
  <sheetProtection/>
  <mergeCells count="1">
    <mergeCell ref="A18:C18"/>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sheetPr>
    <tabColor rgb="FFCCFFCC"/>
  </sheetPr>
  <dimension ref="A1:F14"/>
  <sheetViews>
    <sheetView showGridLines="0" workbookViewId="0" topLeftCell="A1">
      <selection activeCell="A1" sqref="A1"/>
    </sheetView>
  </sheetViews>
  <sheetFormatPr defaultColWidth="11.00390625" defaultRowHeight="15" customHeight="1"/>
  <cols>
    <col min="1" max="1" width="45.375" style="7" customWidth="1"/>
    <col min="2" max="5" width="14.00390625" style="6" customWidth="1"/>
    <col min="6" max="207" width="14.00390625" style="7" customWidth="1"/>
    <col min="208" max="16384" width="10.75390625" style="7" customWidth="1"/>
  </cols>
  <sheetData>
    <row r="1" ht="15" customHeight="1">
      <c r="A1" s="1" t="str">
        <f>HYPERLINK("#'Index'!A1","Back to index")</f>
        <v>Back to index</v>
      </c>
    </row>
    <row r="2" ht="15" customHeight="1">
      <c r="A2" s="2"/>
    </row>
    <row r="3" ht="45" customHeight="1">
      <c r="A3" s="8" t="s">
        <v>263</v>
      </c>
    </row>
    <row r="4" spans="1:5" ht="21" customHeight="1">
      <c r="A4" s="9" t="s">
        <v>182</v>
      </c>
      <c r="B4" s="10"/>
      <c r="C4" s="10"/>
      <c r="D4" s="10"/>
      <c r="E4" s="11"/>
    </row>
    <row r="5" spans="1:5" ht="15">
      <c r="A5" s="12"/>
      <c r="B5" s="13"/>
      <c r="C5" s="13"/>
      <c r="D5" s="13"/>
      <c r="E5" s="14"/>
    </row>
    <row r="6" spans="1:6" s="17" customFormat="1" ht="15">
      <c r="A6" s="46" t="s">
        <v>0</v>
      </c>
      <c r="B6" s="154" t="s">
        <v>430</v>
      </c>
      <c r="C6" s="154" t="s">
        <v>431</v>
      </c>
      <c r="D6" s="154" t="s">
        <v>432</v>
      </c>
      <c r="E6" s="154" t="s">
        <v>433</v>
      </c>
      <c r="F6" s="29"/>
    </row>
    <row r="7" spans="1:6" s="17" customFormat="1" ht="15">
      <c r="A7" s="406"/>
      <c r="B7" s="406"/>
      <c r="C7" s="406"/>
      <c r="D7" s="406"/>
      <c r="E7" s="406"/>
      <c r="F7" s="29"/>
    </row>
    <row r="8" spans="1:6" s="17" customFormat="1" ht="15">
      <c r="A8" s="40" t="s">
        <v>434</v>
      </c>
      <c r="B8" s="252"/>
      <c r="C8" s="252"/>
      <c r="D8" s="252"/>
      <c r="E8" s="47"/>
      <c r="F8" s="29"/>
    </row>
    <row r="9" spans="1:6" s="17" customFormat="1" ht="15">
      <c r="A9" s="41" t="s">
        <v>435</v>
      </c>
      <c r="B9" s="24" t="s">
        <v>436</v>
      </c>
      <c r="C9" s="24" t="s">
        <v>436</v>
      </c>
      <c r="D9" s="24" t="s">
        <v>435</v>
      </c>
      <c r="E9" s="24" t="s">
        <v>435</v>
      </c>
      <c r="F9" s="29"/>
    </row>
    <row r="10" spans="1:6" s="17" customFormat="1" ht="15">
      <c r="A10" s="41" t="s">
        <v>65</v>
      </c>
      <c r="B10" s="24" t="s">
        <v>437</v>
      </c>
      <c r="C10" s="24" t="s">
        <v>436</v>
      </c>
      <c r="D10" s="24" t="s">
        <v>436</v>
      </c>
      <c r="E10" s="24" t="s">
        <v>435</v>
      </c>
      <c r="F10" s="29"/>
    </row>
    <row r="11" spans="1:6" s="17" customFormat="1" ht="15">
      <c r="A11" s="41" t="s">
        <v>437</v>
      </c>
      <c r="B11" s="24" t="s">
        <v>437</v>
      </c>
      <c r="C11" s="24" t="s">
        <v>437</v>
      </c>
      <c r="D11" s="24" t="s">
        <v>436</v>
      </c>
      <c r="E11" s="24" t="s">
        <v>436</v>
      </c>
      <c r="F11" s="29"/>
    </row>
    <row r="12" spans="1:6" s="17" customFormat="1" ht="15.75" thickBot="1">
      <c r="A12" s="42" t="s">
        <v>438</v>
      </c>
      <c r="B12" s="43" t="s">
        <v>437</v>
      </c>
      <c r="C12" s="43" t="s">
        <v>437</v>
      </c>
      <c r="D12" s="43" t="s">
        <v>437</v>
      </c>
      <c r="E12" s="43" t="s">
        <v>436</v>
      </c>
      <c r="F12" s="29"/>
    </row>
    <row r="13" spans="1:6" ht="15" customHeight="1">
      <c r="A13" s="381"/>
      <c r="B13" s="381"/>
      <c r="C13" s="381"/>
      <c r="D13" s="381"/>
      <c r="E13" s="381"/>
      <c r="F13" s="94"/>
    </row>
    <row r="14" spans="1:6" ht="15" customHeight="1">
      <c r="A14" s="94"/>
      <c r="B14" s="13"/>
      <c r="C14" s="13"/>
      <c r="D14" s="13"/>
      <c r="E14" s="13"/>
      <c r="F14" s="94"/>
    </row>
  </sheetData>
  <sheetProtection/>
  <mergeCells count="2">
    <mergeCell ref="A7:E7"/>
    <mergeCell ref="A13:E13"/>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sheetPr>
    <tabColor rgb="FFCCFFCC"/>
  </sheetPr>
  <dimension ref="A1:C11"/>
  <sheetViews>
    <sheetView showGridLines="0" workbookViewId="0" topLeftCell="A1">
      <selection activeCell="A1" sqref="A1"/>
    </sheetView>
  </sheetViews>
  <sheetFormatPr defaultColWidth="11.00390625" defaultRowHeight="15" customHeight="1"/>
  <cols>
    <col min="1" max="1" width="45.375" style="7" customWidth="1"/>
    <col min="2" max="204" width="14.00390625" style="7" customWidth="1"/>
    <col min="205" max="16384" width="10.75390625" style="7" customWidth="1"/>
  </cols>
  <sheetData>
    <row r="1" ht="15" customHeight="1">
      <c r="A1" s="1" t="str">
        <f>HYPERLINK("#'Index'!A1","Back to index")</f>
        <v>Back to index</v>
      </c>
    </row>
    <row r="2" spans="1:2" ht="15" customHeight="1">
      <c r="A2" s="2"/>
      <c r="B2" s="2"/>
    </row>
    <row r="3" spans="1:2" ht="45" customHeight="1">
      <c r="A3" s="8" t="s">
        <v>263</v>
      </c>
      <c r="B3" s="253"/>
    </row>
    <row r="4" spans="1:2" ht="21" customHeight="1">
      <c r="A4" s="9" t="s">
        <v>218</v>
      </c>
      <c r="B4" s="9"/>
    </row>
    <row r="5" spans="1:3" ht="15">
      <c r="A5" s="12"/>
      <c r="B5" s="12"/>
      <c r="C5" s="94"/>
    </row>
    <row r="6" spans="1:2" s="94" customFormat="1" ht="30.75" thickBot="1">
      <c r="A6" s="57"/>
      <c r="B6" s="16" t="s">
        <v>439</v>
      </c>
    </row>
    <row r="7" spans="1:2" s="94" customFormat="1" ht="15">
      <c r="A7" s="39"/>
      <c r="B7" s="19"/>
    </row>
    <row r="8" spans="1:3" s="17" customFormat="1" ht="15">
      <c r="A8" s="46" t="s">
        <v>184</v>
      </c>
      <c r="B8" s="47" t="s">
        <v>215</v>
      </c>
      <c r="C8" s="29"/>
    </row>
    <row r="9" spans="1:3" s="17" customFormat="1" ht="15">
      <c r="A9" s="41" t="s">
        <v>185</v>
      </c>
      <c r="B9" s="24" t="s">
        <v>216</v>
      </c>
      <c r="C9" s="29"/>
    </row>
    <row r="10" spans="1:3" ht="15" customHeight="1" thickBot="1">
      <c r="A10" s="42" t="s">
        <v>186</v>
      </c>
      <c r="B10" s="43" t="s">
        <v>217</v>
      </c>
      <c r="C10" s="94"/>
    </row>
    <row r="11" spans="1:3" ht="15" customHeight="1">
      <c r="A11" s="381"/>
      <c r="B11" s="381"/>
      <c r="C11" s="94"/>
    </row>
  </sheetData>
  <sheetProtection/>
  <mergeCells count="1">
    <mergeCell ref="A11:B11"/>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sheetPr>
    <tabColor rgb="FFCCFFCC"/>
  </sheetPr>
  <dimension ref="A1:C12"/>
  <sheetViews>
    <sheetView showGridLines="0" workbookViewId="0" topLeftCell="A1">
      <selection activeCell="A1" sqref="A1"/>
    </sheetView>
  </sheetViews>
  <sheetFormatPr defaultColWidth="11.00390625" defaultRowHeight="15" customHeight="1"/>
  <cols>
    <col min="1" max="1" width="45.375" style="7" customWidth="1"/>
    <col min="2" max="204" width="14.00390625" style="7" customWidth="1"/>
    <col min="205" max="16384" width="10.75390625" style="7" customWidth="1"/>
  </cols>
  <sheetData>
    <row r="1" ht="15" customHeight="1">
      <c r="A1" s="1" t="str">
        <f>HYPERLINK("#'Index'!A1","Back to index")</f>
        <v>Back to index</v>
      </c>
    </row>
    <row r="2" spans="1:2" ht="15" customHeight="1">
      <c r="A2" s="2"/>
      <c r="B2" s="2"/>
    </row>
    <row r="3" spans="1:2" ht="45" customHeight="1">
      <c r="A3" s="8" t="s">
        <v>263</v>
      </c>
      <c r="B3" s="253"/>
    </row>
    <row r="4" spans="1:2" ht="21" customHeight="1">
      <c r="A4" s="9" t="s">
        <v>219</v>
      </c>
      <c r="B4" s="9"/>
    </row>
    <row r="5" spans="1:3" ht="15">
      <c r="A5" s="12"/>
      <c r="B5" s="12"/>
      <c r="C5" s="94"/>
    </row>
    <row r="6" spans="1:2" s="94" customFormat="1" ht="30.75" thickBot="1">
      <c r="A6" s="57"/>
      <c r="B6" s="16" t="s">
        <v>183</v>
      </c>
    </row>
    <row r="7" spans="1:2" s="94" customFormat="1" ht="15">
      <c r="A7" s="39"/>
      <c r="B7" s="19"/>
    </row>
    <row r="8" spans="1:3" s="17" customFormat="1" ht="15">
      <c r="A8" s="46" t="s">
        <v>184</v>
      </c>
      <c r="B8" s="47" t="s">
        <v>220</v>
      </c>
      <c r="C8" s="29"/>
    </row>
    <row r="9" spans="1:3" s="17" customFormat="1" ht="15">
      <c r="A9" s="41" t="s">
        <v>221</v>
      </c>
      <c r="B9" s="24" t="s">
        <v>222</v>
      </c>
      <c r="C9" s="29"/>
    </row>
    <row r="10" spans="1:3" ht="15" customHeight="1" thickBot="1">
      <c r="A10" s="42" t="s">
        <v>186</v>
      </c>
      <c r="B10" s="43" t="s">
        <v>223</v>
      </c>
      <c r="C10" s="94"/>
    </row>
    <row r="11" spans="1:3" ht="15" customHeight="1">
      <c r="A11" s="381"/>
      <c r="B11" s="381"/>
      <c r="C11" s="94"/>
    </row>
    <row r="12" spans="1:3" ht="15" customHeight="1">
      <c r="A12" s="94"/>
      <c r="B12" s="94"/>
      <c r="C12" s="94"/>
    </row>
  </sheetData>
  <sheetProtection/>
  <mergeCells count="1">
    <mergeCell ref="A11:B11"/>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sheetPr>
    <tabColor rgb="FFCCFFCC"/>
  </sheetPr>
  <dimension ref="A1:E43"/>
  <sheetViews>
    <sheetView showGridLines="0" workbookViewId="0" topLeftCell="A1">
      <selection activeCell="A1" sqref="A1"/>
    </sheetView>
  </sheetViews>
  <sheetFormatPr defaultColWidth="11.00390625" defaultRowHeight="15" customHeight="1"/>
  <cols>
    <col min="1" max="1" width="45.375" style="7" customWidth="1"/>
    <col min="2" max="4" width="14.00390625" style="6" customWidth="1"/>
    <col min="5" max="206" width="14.00390625" style="7" customWidth="1"/>
    <col min="207" max="16384" width="10.75390625" style="7" customWidth="1"/>
  </cols>
  <sheetData>
    <row r="1" ht="15" customHeight="1">
      <c r="A1" s="1" t="str">
        <f>HYPERLINK("#'Index'!A1","Back to index")</f>
        <v>Back to index</v>
      </c>
    </row>
    <row r="2" ht="15" customHeight="1">
      <c r="A2" s="2"/>
    </row>
    <row r="3" ht="45" customHeight="1">
      <c r="A3" s="8" t="s">
        <v>263</v>
      </c>
    </row>
    <row r="4" spans="1:4" ht="21" customHeight="1">
      <c r="A4" s="9" t="s">
        <v>200</v>
      </c>
      <c r="B4" s="10"/>
      <c r="C4" s="10"/>
      <c r="D4" s="11"/>
    </row>
    <row r="5" spans="1:4" ht="15">
      <c r="A5" s="12"/>
      <c r="B5" s="13"/>
      <c r="C5" s="13"/>
      <c r="D5" s="14"/>
    </row>
    <row r="6" spans="1:5" s="17" customFormat="1" ht="30.75" thickBot="1">
      <c r="A6" s="57" t="s">
        <v>66</v>
      </c>
      <c r="B6" s="16" t="s">
        <v>67</v>
      </c>
      <c r="C6" s="103" t="s">
        <v>560</v>
      </c>
      <c r="D6" s="16" t="s">
        <v>234</v>
      </c>
      <c r="E6" s="29"/>
    </row>
    <row r="7" spans="1:5" s="20" customFormat="1" ht="15">
      <c r="A7" s="39"/>
      <c r="B7" s="19"/>
      <c r="C7" s="254"/>
      <c r="D7" s="19"/>
      <c r="E7" s="29"/>
    </row>
    <row r="8" spans="1:5" s="22" customFormat="1" ht="15">
      <c r="A8" s="40" t="s">
        <v>1</v>
      </c>
      <c r="B8" s="196">
        <v>1</v>
      </c>
      <c r="C8" s="257">
        <v>10423748</v>
      </c>
      <c r="D8" s="258">
        <v>9879723</v>
      </c>
      <c r="E8" s="29"/>
    </row>
    <row r="9" spans="1:5" s="20" customFormat="1" ht="15">
      <c r="A9" s="161"/>
      <c r="B9" s="161"/>
      <c r="C9" s="163"/>
      <c r="D9" s="161"/>
      <c r="E9" s="29"/>
    </row>
    <row r="10" spans="1:5" s="22" customFormat="1" ht="30">
      <c r="A10" s="46" t="s">
        <v>34</v>
      </c>
      <c r="B10" s="196">
        <v>2</v>
      </c>
      <c r="C10" s="166">
        <v>440</v>
      </c>
      <c r="D10" s="259">
        <v>-16537</v>
      </c>
      <c r="E10" s="29"/>
    </row>
    <row r="11" spans="1:5" s="17" customFormat="1" ht="15">
      <c r="A11" s="41" t="s">
        <v>2</v>
      </c>
      <c r="B11" s="74">
        <v>3</v>
      </c>
      <c r="C11" s="69">
        <v>18923</v>
      </c>
      <c r="D11" s="100">
        <v>8484</v>
      </c>
      <c r="E11" s="29"/>
    </row>
    <row r="12" spans="1:5" s="17" customFormat="1" ht="15">
      <c r="A12" s="41" t="s">
        <v>3</v>
      </c>
      <c r="B12" s="74">
        <v>4</v>
      </c>
      <c r="C12" s="69">
        <v>43398</v>
      </c>
      <c r="D12" s="73">
        <v>47281</v>
      </c>
      <c r="E12" s="29"/>
    </row>
    <row r="13" spans="1:5" s="17" customFormat="1" ht="15">
      <c r="A13" s="41" t="s">
        <v>4</v>
      </c>
      <c r="B13" s="74">
        <v>5</v>
      </c>
      <c r="C13" s="260">
        <v>-9464700</v>
      </c>
      <c r="D13" s="261">
        <v>-8825650</v>
      </c>
      <c r="E13" s="29"/>
    </row>
    <row r="14" spans="1:5" s="17" customFormat="1" ht="15">
      <c r="A14" s="159" t="s">
        <v>5</v>
      </c>
      <c r="B14" s="24"/>
      <c r="C14" s="71">
        <v>1021809</v>
      </c>
      <c r="D14" s="78">
        <v>1093301</v>
      </c>
      <c r="E14" s="29"/>
    </row>
    <row r="15" spans="1:5" s="20" customFormat="1" ht="15">
      <c r="A15" s="161"/>
      <c r="B15" s="161"/>
      <c r="C15" s="163"/>
      <c r="D15" s="161"/>
      <c r="E15" s="29"/>
    </row>
    <row r="16" spans="1:5" s="22" customFormat="1" ht="15">
      <c r="A16" s="46" t="s">
        <v>6</v>
      </c>
      <c r="B16" s="196">
        <v>6</v>
      </c>
      <c r="C16" s="262">
        <v>-351942</v>
      </c>
      <c r="D16" s="263">
        <v>-338159</v>
      </c>
      <c r="E16" s="29"/>
    </row>
    <row r="17" spans="1:5" s="17" customFormat="1" ht="30">
      <c r="A17" s="59" t="s">
        <v>7</v>
      </c>
      <c r="B17" s="198">
        <v>7</v>
      </c>
      <c r="C17" s="264">
        <v>-119470</v>
      </c>
      <c r="D17" s="265">
        <v>-120715</v>
      </c>
      <c r="E17" s="29"/>
    </row>
    <row r="18" spans="1:5" s="17" customFormat="1" ht="15">
      <c r="A18" s="41" t="s">
        <v>8</v>
      </c>
      <c r="B18" s="74">
        <v>8</v>
      </c>
      <c r="C18" s="266">
        <v>-216799</v>
      </c>
      <c r="D18" s="267">
        <v>-210589</v>
      </c>
      <c r="E18" s="29"/>
    </row>
    <row r="19" spans="1:5" s="20" customFormat="1" ht="15">
      <c r="A19" s="159" t="s">
        <v>9</v>
      </c>
      <c r="B19" s="24"/>
      <c r="C19" s="70">
        <v>333598</v>
      </c>
      <c r="D19" s="76">
        <v>423838</v>
      </c>
      <c r="E19" s="29"/>
    </row>
    <row r="20" spans="1:5" s="17" customFormat="1" ht="15">
      <c r="A20" s="41" t="s">
        <v>39</v>
      </c>
      <c r="B20" s="74">
        <v>9</v>
      </c>
      <c r="C20" s="98">
        <v>3592</v>
      </c>
      <c r="D20" s="100">
        <v>2680</v>
      </c>
      <c r="E20" s="29"/>
    </row>
    <row r="21" spans="1:5" s="17" customFormat="1" ht="15">
      <c r="A21" s="41" t="s">
        <v>40</v>
      </c>
      <c r="B21" s="74">
        <v>9</v>
      </c>
      <c r="C21" s="268">
        <v>-15775</v>
      </c>
      <c r="D21" s="269">
        <v>-17732</v>
      </c>
      <c r="E21" s="29"/>
    </row>
    <row r="22" spans="1:5" s="17" customFormat="1" ht="15">
      <c r="A22" s="41" t="s">
        <v>68</v>
      </c>
      <c r="B22" s="116">
        <v>10</v>
      </c>
      <c r="C22" s="232">
        <v>689</v>
      </c>
      <c r="D22" s="142">
        <v>219</v>
      </c>
      <c r="E22" s="29"/>
    </row>
    <row r="23" spans="1:5" s="17" customFormat="1" ht="15">
      <c r="A23" s="41" t="s">
        <v>41</v>
      </c>
      <c r="B23" s="116">
        <v>10</v>
      </c>
      <c r="C23" s="246">
        <v>-51</v>
      </c>
      <c r="D23" s="168">
        <v>-720</v>
      </c>
      <c r="E23" s="29"/>
    </row>
    <row r="24" spans="1:5" s="17" customFormat="1" ht="15">
      <c r="A24" s="159" t="s">
        <v>10</v>
      </c>
      <c r="B24" s="24"/>
      <c r="C24" s="70">
        <v>322053</v>
      </c>
      <c r="D24" s="76">
        <v>408285</v>
      </c>
      <c r="E24" s="29"/>
    </row>
    <row r="25" spans="1:5" s="20" customFormat="1" ht="15">
      <c r="A25" s="161"/>
      <c r="B25" s="161"/>
      <c r="C25" s="163"/>
      <c r="D25" s="161"/>
      <c r="E25" s="29"/>
    </row>
    <row r="26" spans="1:4" s="29" customFormat="1" ht="15">
      <c r="A26" s="46" t="s">
        <v>11</v>
      </c>
      <c r="B26" s="202">
        <v>11</v>
      </c>
      <c r="C26" s="189">
        <v>-59547</v>
      </c>
      <c r="D26" s="259">
        <v>-90057</v>
      </c>
    </row>
    <row r="27" spans="1:4" s="29" customFormat="1" ht="15">
      <c r="A27" s="46" t="s">
        <v>531</v>
      </c>
      <c r="B27" s="47"/>
      <c r="C27" s="270">
        <v>262506</v>
      </c>
      <c r="D27" s="271">
        <v>318228</v>
      </c>
    </row>
    <row r="28" spans="1:5" s="22" customFormat="1" ht="15">
      <c r="A28" s="46" t="s">
        <v>532</v>
      </c>
      <c r="B28" s="47"/>
      <c r="C28" s="239">
        <v>28908</v>
      </c>
      <c r="D28" s="272">
        <v>34156</v>
      </c>
      <c r="E28" s="29"/>
    </row>
    <row r="29" spans="1:5" s="20" customFormat="1" ht="15">
      <c r="A29" s="212"/>
      <c r="B29" s="212"/>
      <c r="C29" s="213"/>
      <c r="D29" s="212"/>
      <c r="E29" s="29"/>
    </row>
    <row r="30" spans="1:5" s="22" customFormat="1" ht="15" customHeight="1">
      <c r="A30" s="40" t="s">
        <v>12</v>
      </c>
      <c r="B30" s="47"/>
      <c r="C30" s="273">
        <v>291414</v>
      </c>
      <c r="D30" s="274">
        <v>352384</v>
      </c>
      <c r="E30" s="29"/>
    </row>
    <row r="31" spans="1:5" s="20" customFormat="1" ht="15" customHeight="1">
      <c r="A31" s="161"/>
      <c r="B31" s="161"/>
      <c r="C31" s="163"/>
      <c r="D31" s="161"/>
      <c r="E31" s="29"/>
    </row>
    <row r="32" spans="1:5" s="31" customFormat="1" ht="30">
      <c r="A32" s="46" t="s">
        <v>69</v>
      </c>
      <c r="B32" s="202">
        <v>12</v>
      </c>
      <c r="C32" s="270">
        <v>290253</v>
      </c>
      <c r="D32" s="271">
        <v>350883</v>
      </c>
      <c r="E32" s="94"/>
    </row>
    <row r="33" spans="1:5" ht="33" customHeight="1">
      <c r="A33" s="59" t="s">
        <v>124</v>
      </c>
      <c r="B33" s="151">
        <v>12</v>
      </c>
      <c r="C33" s="275">
        <v>1161</v>
      </c>
      <c r="D33" s="225">
        <v>1501</v>
      </c>
      <c r="E33" s="94"/>
    </row>
    <row r="34" spans="1:5" s="32" customFormat="1" ht="15" customHeight="1">
      <c r="A34" s="212"/>
      <c r="B34" s="212"/>
      <c r="C34" s="213"/>
      <c r="D34" s="212"/>
      <c r="E34" s="94"/>
    </row>
    <row r="35" spans="1:4" s="94" customFormat="1" ht="15" customHeight="1">
      <c r="A35" s="46" t="s">
        <v>70</v>
      </c>
      <c r="B35" s="47"/>
      <c r="C35" s="105"/>
      <c r="D35" s="47"/>
    </row>
    <row r="36" spans="1:5" s="31" customFormat="1" ht="15">
      <c r="A36" s="46" t="s">
        <v>533</v>
      </c>
      <c r="B36" s="202">
        <v>13</v>
      </c>
      <c r="C36" s="276">
        <v>5.81</v>
      </c>
      <c r="D36" s="277">
        <v>7.04</v>
      </c>
      <c r="E36" s="94"/>
    </row>
    <row r="37" spans="1:5" ht="18.75" customHeight="1">
      <c r="A37" s="46" t="s">
        <v>534</v>
      </c>
      <c r="B37" s="47"/>
      <c r="C37" s="276">
        <v>0.65</v>
      </c>
      <c r="D37" s="277">
        <v>0.76</v>
      </c>
      <c r="E37" s="94"/>
    </row>
    <row r="38" spans="1:5" ht="15">
      <c r="A38" s="59"/>
      <c r="B38" s="60"/>
      <c r="C38" s="255"/>
      <c r="D38" s="60"/>
      <c r="E38" s="94"/>
    </row>
    <row r="39" spans="1:5" ht="15">
      <c r="A39" s="46" t="s">
        <v>71</v>
      </c>
      <c r="B39" s="47"/>
      <c r="C39" s="105"/>
      <c r="D39" s="47"/>
      <c r="E39" s="94"/>
    </row>
    <row r="40" spans="1:5" s="31" customFormat="1" ht="15" customHeight="1">
      <c r="A40" s="46" t="s">
        <v>533</v>
      </c>
      <c r="B40" s="202">
        <v>13</v>
      </c>
      <c r="C40" s="276">
        <v>5.81</v>
      </c>
      <c r="D40" s="277">
        <v>7.04</v>
      </c>
      <c r="E40" s="94"/>
    </row>
    <row r="41" spans="1:5" ht="15" customHeight="1" thickBot="1">
      <c r="A41" s="124" t="s">
        <v>534</v>
      </c>
      <c r="B41" s="256"/>
      <c r="C41" s="278">
        <v>0.65</v>
      </c>
      <c r="D41" s="279">
        <v>0.76</v>
      </c>
      <c r="E41" s="94"/>
    </row>
    <row r="42" spans="1:5" ht="15" customHeight="1">
      <c r="A42" s="381"/>
      <c r="B42" s="381"/>
      <c r="C42" s="381"/>
      <c r="D42" s="381"/>
      <c r="E42" s="94"/>
    </row>
    <row r="43" spans="1:5" ht="15" customHeight="1">
      <c r="A43" s="94"/>
      <c r="B43" s="13"/>
      <c r="C43" s="13"/>
      <c r="D43" s="13"/>
      <c r="E43" s="94"/>
    </row>
  </sheetData>
  <sheetProtection/>
  <mergeCells count="1">
    <mergeCell ref="A42:D42"/>
  </mergeCells>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sheetPr>
    <tabColor rgb="FFCCFFCC"/>
  </sheetPr>
  <dimension ref="A1:D29"/>
  <sheetViews>
    <sheetView showGridLines="0" workbookViewId="0" topLeftCell="A1">
      <selection activeCell="A1" sqref="A1"/>
    </sheetView>
  </sheetViews>
  <sheetFormatPr defaultColWidth="11.00390625" defaultRowHeight="15" customHeight="1"/>
  <cols>
    <col min="1" max="1" width="45.375" style="7" customWidth="1"/>
    <col min="2" max="3" width="14.00390625" style="6" customWidth="1"/>
    <col min="4" max="205" width="14.00390625" style="7" customWidth="1"/>
    <col min="206" max="16384" width="10.75390625" style="7" customWidth="1"/>
  </cols>
  <sheetData>
    <row r="1" ht="15" customHeight="1">
      <c r="A1" s="1" t="str">
        <f>HYPERLINK("#'Index'!A1","Back to index")</f>
        <v>Back to index</v>
      </c>
    </row>
    <row r="2" ht="15" customHeight="1">
      <c r="A2" s="2"/>
    </row>
    <row r="3" ht="45" customHeight="1">
      <c r="A3" s="8" t="s">
        <v>263</v>
      </c>
    </row>
    <row r="4" spans="1:3" ht="21" customHeight="1">
      <c r="A4" s="9" t="s">
        <v>245</v>
      </c>
      <c r="B4" s="10"/>
      <c r="C4" s="11"/>
    </row>
    <row r="5" spans="1:4" ht="15">
      <c r="A5" s="12"/>
      <c r="B5" s="13"/>
      <c r="C5" s="14"/>
      <c r="D5" s="94"/>
    </row>
    <row r="6" spans="1:4" s="17" customFormat="1" ht="30.75" thickBot="1">
      <c r="A6" s="57" t="s">
        <v>66</v>
      </c>
      <c r="B6" s="103" t="s">
        <v>560</v>
      </c>
      <c r="C6" s="16" t="s">
        <v>234</v>
      </c>
      <c r="D6" s="29"/>
    </row>
    <row r="7" spans="1:4" s="20" customFormat="1" ht="15">
      <c r="A7" s="39"/>
      <c r="B7" s="104"/>
      <c r="C7" s="19"/>
      <c r="D7" s="29"/>
    </row>
    <row r="8" spans="1:4" s="22" customFormat="1" ht="15">
      <c r="A8" s="40" t="s">
        <v>12</v>
      </c>
      <c r="B8" s="273">
        <v>291414</v>
      </c>
      <c r="C8" s="274">
        <v>352384</v>
      </c>
      <c r="D8" s="29"/>
    </row>
    <row r="9" spans="1:4" s="20" customFormat="1" ht="15">
      <c r="A9" s="161"/>
      <c r="B9" s="163"/>
      <c r="C9" s="161"/>
      <c r="D9" s="29"/>
    </row>
    <row r="10" spans="1:4" s="22" customFormat="1" ht="30">
      <c r="A10" s="40" t="s">
        <v>535</v>
      </c>
      <c r="B10" s="280"/>
      <c r="C10" s="154"/>
      <c r="D10" s="29"/>
    </row>
    <row r="11" spans="1:4" s="17" customFormat="1" ht="15">
      <c r="A11" s="138" t="s">
        <v>72</v>
      </c>
      <c r="B11" s="268">
        <v>-26795</v>
      </c>
      <c r="C11" s="73">
        <v>25688</v>
      </c>
      <c r="D11" s="29"/>
    </row>
    <row r="12" spans="1:4" s="17" customFormat="1" ht="15">
      <c r="A12" s="138" t="s">
        <v>73</v>
      </c>
      <c r="B12" s="98">
        <v>3410</v>
      </c>
      <c r="C12" s="100">
        <v>6728</v>
      </c>
      <c r="D12" s="29"/>
    </row>
    <row r="13" spans="1:4" s="17" customFormat="1" ht="15">
      <c r="A13" s="138" t="s">
        <v>74</v>
      </c>
      <c r="B13" s="215">
        <v>-1050</v>
      </c>
      <c r="C13" s="168">
        <v>-452</v>
      </c>
      <c r="D13" s="29"/>
    </row>
    <row r="14" spans="1:4" s="17" customFormat="1" ht="15">
      <c r="A14" s="138" t="s">
        <v>75</v>
      </c>
      <c r="B14" s="98">
        <v>6107</v>
      </c>
      <c r="C14" s="190">
        <v>-6110</v>
      </c>
      <c r="D14" s="29"/>
    </row>
    <row r="15" spans="1:4" s="17" customFormat="1" ht="30">
      <c r="A15" s="138" t="s">
        <v>536</v>
      </c>
      <c r="B15" s="98">
        <v>1347</v>
      </c>
      <c r="C15" s="190">
        <v>-1364</v>
      </c>
      <c r="D15" s="29"/>
    </row>
    <row r="16" spans="1:4" s="20" customFormat="1" ht="15">
      <c r="A16" s="212"/>
      <c r="B16" s="213"/>
      <c r="C16" s="212"/>
      <c r="D16" s="29"/>
    </row>
    <row r="17" spans="1:4" s="17" customFormat="1" ht="30">
      <c r="A17" s="40" t="s">
        <v>235</v>
      </c>
      <c r="B17" s="280"/>
      <c r="C17" s="154"/>
      <c r="D17" s="29"/>
    </row>
    <row r="18" spans="1:4" s="17" customFormat="1" ht="30">
      <c r="A18" s="138" t="s">
        <v>187</v>
      </c>
      <c r="B18" s="69">
        <v>11615</v>
      </c>
      <c r="C18" s="73">
        <v>77837</v>
      </c>
      <c r="D18" s="29"/>
    </row>
    <row r="19" spans="1:4" s="17" customFormat="1" ht="15">
      <c r="A19" s="138" t="s">
        <v>75</v>
      </c>
      <c r="B19" s="215">
        <v>-3768</v>
      </c>
      <c r="C19" s="269">
        <v>-25139</v>
      </c>
      <c r="D19" s="29"/>
    </row>
    <row r="20" spans="1:4" s="17" customFormat="1" ht="30">
      <c r="A20" s="138" t="s">
        <v>536</v>
      </c>
      <c r="B20" s="98">
        <v>4103</v>
      </c>
      <c r="C20" s="100">
        <v>2743</v>
      </c>
      <c r="D20" s="29"/>
    </row>
    <row r="21" spans="1:4" s="17" customFormat="1" ht="15">
      <c r="A21" s="159" t="s">
        <v>76</v>
      </c>
      <c r="B21" s="282">
        <v>-5031</v>
      </c>
      <c r="C21" s="77">
        <v>79931</v>
      </c>
      <c r="D21" s="29"/>
    </row>
    <row r="22" spans="1:4" s="20" customFormat="1" ht="15">
      <c r="A22" s="161"/>
      <c r="B22" s="163"/>
      <c r="C22" s="161"/>
      <c r="D22" s="29"/>
    </row>
    <row r="23" spans="1:4" s="17" customFormat="1" ht="15">
      <c r="A23" s="40" t="s">
        <v>236</v>
      </c>
      <c r="B23" s="273">
        <v>286383</v>
      </c>
      <c r="C23" s="274">
        <v>432315</v>
      </c>
      <c r="D23" s="29"/>
    </row>
    <row r="24" spans="1:4" s="20" customFormat="1" ht="15">
      <c r="A24" s="161"/>
      <c r="B24" s="163"/>
      <c r="C24" s="161"/>
      <c r="D24" s="29"/>
    </row>
    <row r="25" spans="1:4" s="17" customFormat="1" ht="30">
      <c r="A25" s="46" t="s">
        <v>246</v>
      </c>
      <c r="B25" s="270">
        <v>285222</v>
      </c>
      <c r="C25" s="271">
        <v>430478</v>
      </c>
      <c r="D25" s="29"/>
    </row>
    <row r="26" spans="1:4" s="17" customFormat="1" ht="34.5" customHeight="1" thickBot="1">
      <c r="A26" s="281" t="s">
        <v>247</v>
      </c>
      <c r="B26" s="244">
        <v>1161</v>
      </c>
      <c r="C26" s="283">
        <v>1837</v>
      </c>
      <c r="D26" s="29"/>
    </row>
    <row r="27" spans="1:4" ht="15" customHeight="1">
      <c r="A27" s="381"/>
      <c r="B27" s="381"/>
      <c r="C27" s="381"/>
      <c r="D27" s="94"/>
    </row>
    <row r="28" ht="15" customHeight="1">
      <c r="D28" s="94"/>
    </row>
    <row r="29" ht="15" customHeight="1">
      <c r="D29" s="94"/>
    </row>
  </sheetData>
  <sheetProtection/>
  <mergeCells count="1">
    <mergeCell ref="A27:C27"/>
  </mergeCells>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sheetPr>
    <tabColor rgb="FFCCFFCC"/>
  </sheetPr>
  <dimension ref="A1:E31"/>
  <sheetViews>
    <sheetView showGridLines="0" workbookViewId="0" topLeftCell="A1">
      <selection activeCell="A1" sqref="A1"/>
    </sheetView>
  </sheetViews>
  <sheetFormatPr defaultColWidth="11.00390625" defaultRowHeight="15" customHeight="1"/>
  <cols>
    <col min="1" max="1" width="45.375" style="7" customWidth="1"/>
    <col min="2" max="4" width="14.00390625" style="6" customWidth="1"/>
    <col min="5" max="206" width="14.00390625" style="7" customWidth="1"/>
    <col min="207" max="16384" width="10.75390625" style="7" customWidth="1"/>
  </cols>
  <sheetData>
    <row r="1" ht="15" customHeight="1">
      <c r="A1" s="1" t="str">
        <f>HYPERLINK("#'Index'!A1","Back to index")</f>
        <v>Back to index</v>
      </c>
    </row>
    <row r="2" ht="15" customHeight="1">
      <c r="A2" s="2"/>
    </row>
    <row r="3" ht="45" customHeight="1">
      <c r="A3" s="8" t="s">
        <v>263</v>
      </c>
    </row>
    <row r="4" spans="1:4" ht="21" customHeight="1">
      <c r="A4" s="9" t="s">
        <v>114</v>
      </c>
      <c r="B4" s="10"/>
      <c r="C4" s="10"/>
      <c r="D4" s="10"/>
    </row>
    <row r="5" spans="1:5" ht="15">
      <c r="A5" s="12"/>
      <c r="B5" s="13"/>
      <c r="C5" s="13"/>
      <c r="D5" s="13"/>
      <c r="E5" s="94"/>
    </row>
    <row r="6" spans="1:5" s="17" customFormat="1" ht="15.75" thickBot="1">
      <c r="A6" s="57" t="s">
        <v>66</v>
      </c>
      <c r="B6" s="284" t="s">
        <v>67</v>
      </c>
      <c r="C6" s="103" t="s">
        <v>386</v>
      </c>
      <c r="D6" s="284" t="s">
        <v>213</v>
      </c>
      <c r="E6" s="29"/>
    </row>
    <row r="7" spans="1:5" s="20" customFormat="1" ht="15">
      <c r="A7" s="285"/>
      <c r="B7" s="286"/>
      <c r="C7" s="104"/>
      <c r="D7" s="286"/>
      <c r="E7" s="29"/>
    </row>
    <row r="8" spans="1:5" s="17" customFormat="1" ht="15">
      <c r="A8" s="46" t="s">
        <v>77</v>
      </c>
      <c r="B8" s="293">
        <v>14</v>
      </c>
      <c r="C8" s="270">
        <v>123049</v>
      </c>
      <c r="D8" s="294">
        <v>131618</v>
      </c>
      <c r="E8" s="29"/>
    </row>
    <row r="9" spans="1:5" s="17" customFormat="1" ht="15">
      <c r="A9" s="41" t="s">
        <v>78</v>
      </c>
      <c r="B9" s="295">
        <v>15</v>
      </c>
      <c r="C9" s="296">
        <v>1198042</v>
      </c>
      <c r="D9" s="297">
        <v>1269836</v>
      </c>
      <c r="E9" s="29"/>
    </row>
    <row r="10" spans="1:5" s="17" customFormat="1" ht="15">
      <c r="A10" s="143" t="s">
        <v>188</v>
      </c>
      <c r="B10" s="295">
        <v>16</v>
      </c>
      <c r="C10" s="87">
        <v>0</v>
      </c>
      <c r="D10" s="298">
        <v>7955</v>
      </c>
      <c r="E10" s="29"/>
    </row>
    <row r="11" spans="1:5" s="17" customFormat="1" ht="15">
      <c r="A11" s="143" t="s">
        <v>79</v>
      </c>
      <c r="B11" s="295">
        <v>17</v>
      </c>
      <c r="C11" s="69">
        <v>32929</v>
      </c>
      <c r="D11" s="299">
        <v>29680</v>
      </c>
      <c r="E11" s="29"/>
    </row>
    <row r="12" spans="1:5" s="17" customFormat="1" ht="15">
      <c r="A12" s="143" t="s">
        <v>80</v>
      </c>
      <c r="B12" s="295">
        <v>18</v>
      </c>
      <c r="C12" s="87">
        <v>0</v>
      </c>
      <c r="D12" s="299">
        <v>50223</v>
      </c>
      <c r="E12" s="29"/>
    </row>
    <row r="13" spans="1:5" s="17" customFormat="1" ht="15">
      <c r="A13" s="143" t="s">
        <v>81</v>
      </c>
      <c r="B13" s="295">
        <v>24</v>
      </c>
      <c r="C13" s="98">
        <v>2742</v>
      </c>
      <c r="D13" s="298">
        <v>5747</v>
      </c>
      <c r="E13" s="29"/>
    </row>
    <row r="14" spans="1:5" s="17" customFormat="1" ht="15">
      <c r="A14" s="143" t="s">
        <v>189</v>
      </c>
      <c r="B14" s="295">
        <v>21</v>
      </c>
      <c r="C14" s="69">
        <v>27930</v>
      </c>
      <c r="D14" s="299">
        <v>30094</v>
      </c>
      <c r="E14" s="29"/>
    </row>
    <row r="15" spans="1:5" s="17" customFormat="1" ht="15">
      <c r="A15" s="41" t="s">
        <v>82</v>
      </c>
      <c r="B15" s="295">
        <v>21</v>
      </c>
      <c r="C15" s="232">
        <v>764</v>
      </c>
      <c r="D15" s="298">
        <v>2226</v>
      </c>
      <c r="E15" s="29"/>
    </row>
    <row r="16" spans="1:5" s="20" customFormat="1" ht="15">
      <c r="A16" s="288" t="s">
        <v>83</v>
      </c>
      <c r="B16" s="289"/>
      <c r="C16" s="71">
        <v>1385456</v>
      </c>
      <c r="D16" s="300">
        <v>1527379</v>
      </c>
      <c r="E16" s="29"/>
    </row>
    <row r="17" spans="1:5" s="20" customFormat="1" ht="15">
      <c r="A17" s="50"/>
      <c r="B17" s="290"/>
      <c r="C17" s="162"/>
      <c r="D17" s="290"/>
      <c r="E17" s="29"/>
    </row>
    <row r="18" spans="1:5" s="22" customFormat="1" ht="15">
      <c r="A18" s="28" t="s">
        <v>15</v>
      </c>
      <c r="B18" s="293">
        <v>19</v>
      </c>
      <c r="C18" s="301">
        <v>1680698</v>
      </c>
      <c r="D18" s="302">
        <v>1752272</v>
      </c>
      <c r="E18" s="29"/>
    </row>
    <row r="19" spans="1:5" s="17" customFormat="1" ht="15">
      <c r="A19" s="143" t="s">
        <v>16</v>
      </c>
      <c r="B19" s="295">
        <v>20</v>
      </c>
      <c r="C19" s="68">
        <v>274501</v>
      </c>
      <c r="D19" s="303">
        <v>357403</v>
      </c>
      <c r="E19" s="29"/>
    </row>
    <row r="20" spans="1:5" s="17" customFormat="1" ht="15">
      <c r="A20" s="143" t="s">
        <v>190</v>
      </c>
      <c r="B20" s="295">
        <v>21</v>
      </c>
      <c r="C20" s="69">
        <v>71419</v>
      </c>
      <c r="D20" s="303">
        <v>100096</v>
      </c>
      <c r="E20" s="29"/>
    </row>
    <row r="21" spans="1:5" s="17" customFormat="1" ht="15">
      <c r="A21" s="143" t="s">
        <v>84</v>
      </c>
      <c r="B21" s="295">
        <v>21</v>
      </c>
      <c r="C21" s="69">
        <v>39850</v>
      </c>
      <c r="D21" s="299">
        <v>53300</v>
      </c>
      <c r="E21" s="29"/>
    </row>
    <row r="22" spans="1:5" s="17" customFormat="1" ht="15">
      <c r="A22" s="143" t="s">
        <v>127</v>
      </c>
      <c r="B22" s="295">
        <v>22</v>
      </c>
      <c r="C22" s="68">
        <v>461045</v>
      </c>
      <c r="D22" s="303">
        <v>570569</v>
      </c>
      <c r="E22" s="29"/>
    </row>
    <row r="23" spans="1:5" s="20" customFormat="1" ht="15">
      <c r="A23" s="143" t="s">
        <v>405</v>
      </c>
      <c r="B23" s="287"/>
      <c r="C23" s="68">
        <v>589500</v>
      </c>
      <c r="D23" s="304">
        <v>0</v>
      </c>
      <c r="E23" s="29"/>
    </row>
    <row r="24" spans="1:5" s="17" customFormat="1" ht="15">
      <c r="A24" s="288" t="s">
        <v>85</v>
      </c>
      <c r="B24" s="289"/>
      <c r="C24" s="71">
        <v>3117013</v>
      </c>
      <c r="D24" s="300">
        <v>2833640</v>
      </c>
      <c r="E24" s="29"/>
    </row>
    <row r="25" spans="1:5" s="17" customFormat="1" ht="15">
      <c r="A25" s="48"/>
      <c r="B25" s="291"/>
      <c r="C25" s="219"/>
      <c r="D25" s="291"/>
      <c r="E25" s="29"/>
    </row>
    <row r="26" spans="1:5" s="17" customFormat="1" ht="15.75" thickBot="1">
      <c r="A26" s="96" t="s">
        <v>86</v>
      </c>
      <c r="B26" s="292"/>
      <c r="C26" s="101">
        <v>4502469</v>
      </c>
      <c r="D26" s="305">
        <v>4361019</v>
      </c>
      <c r="E26" s="29"/>
    </row>
    <row r="27" spans="1:5" ht="15" customHeight="1">
      <c r="A27" s="381"/>
      <c r="B27" s="381"/>
      <c r="C27" s="381"/>
      <c r="D27" s="381"/>
      <c r="E27" s="94"/>
    </row>
    <row r="28" ht="15" customHeight="1">
      <c r="E28" s="94"/>
    </row>
    <row r="29" ht="15" customHeight="1">
      <c r="E29" s="94"/>
    </row>
    <row r="30" ht="15" customHeight="1">
      <c r="E30" s="94"/>
    </row>
    <row r="31" ht="15" customHeight="1">
      <c r="E31" s="94"/>
    </row>
  </sheetData>
  <sheetProtection/>
  <mergeCells count="1">
    <mergeCell ref="A27:D27"/>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abColor rgb="FFCCFFCC"/>
  </sheetPr>
  <dimension ref="A1:L24"/>
  <sheetViews>
    <sheetView showGridLines="0" workbookViewId="0" topLeftCell="A1">
      <selection activeCell="A1" sqref="A1"/>
    </sheetView>
  </sheetViews>
  <sheetFormatPr defaultColWidth="11.00390625" defaultRowHeight="15" customHeight="1"/>
  <cols>
    <col min="1" max="1" width="21.125" style="7" customWidth="1"/>
    <col min="2" max="5" width="14.00390625" style="6" customWidth="1"/>
    <col min="6" max="206" width="14.00390625" style="7" customWidth="1"/>
    <col min="207" max="16384" width="10.75390625" style="7" customWidth="1"/>
  </cols>
  <sheetData>
    <row r="1" ht="15" customHeight="1">
      <c r="A1" s="1" t="str">
        <f>HYPERLINK("#'Index'!A1","Back to index")</f>
        <v>Back to index</v>
      </c>
    </row>
    <row r="2" ht="15" customHeight="1">
      <c r="A2" s="2"/>
    </row>
    <row r="3" ht="45" customHeight="1">
      <c r="A3" s="56" t="s">
        <v>263</v>
      </c>
    </row>
    <row r="4" spans="1:5" ht="21" customHeight="1">
      <c r="A4" s="9" t="s">
        <v>23</v>
      </c>
      <c r="B4" s="10"/>
      <c r="C4" s="10"/>
      <c r="D4" s="10"/>
      <c r="E4" s="11"/>
    </row>
    <row r="5" spans="1:5" ht="15">
      <c r="A5" s="35"/>
      <c r="B5" s="10"/>
      <c r="C5" s="10"/>
      <c r="D5" s="10"/>
      <c r="E5" s="36"/>
    </row>
    <row r="6" spans="1:12" s="17" customFormat="1" ht="75.75" thickBot="1">
      <c r="A6" s="57" t="s">
        <v>130</v>
      </c>
      <c r="B6" s="16"/>
      <c r="C6" s="16" t="s">
        <v>154</v>
      </c>
      <c r="D6" s="16" t="s">
        <v>135</v>
      </c>
      <c r="E6" s="58" t="s">
        <v>125</v>
      </c>
      <c r="F6" s="16" t="s">
        <v>133</v>
      </c>
      <c r="G6" s="16" t="s">
        <v>134</v>
      </c>
      <c r="H6" s="16" t="s">
        <v>509</v>
      </c>
      <c r="I6" s="16" t="s">
        <v>510</v>
      </c>
      <c r="J6" s="58" t="s">
        <v>155</v>
      </c>
      <c r="K6" s="16" t="s">
        <v>546</v>
      </c>
      <c r="L6" s="58" t="s">
        <v>136</v>
      </c>
    </row>
    <row r="7" spans="1:12" s="20" customFormat="1" ht="15">
      <c r="A7" s="39"/>
      <c r="B7" s="19"/>
      <c r="C7" s="19"/>
      <c r="D7" s="19"/>
      <c r="E7" s="19"/>
      <c r="F7" s="19"/>
      <c r="G7" s="19"/>
      <c r="H7" s="19"/>
      <c r="I7" s="19"/>
      <c r="J7" s="19"/>
      <c r="K7" s="19"/>
      <c r="L7" s="19"/>
    </row>
    <row r="8" spans="1:12" s="27" customFormat="1" ht="15">
      <c r="A8" s="59" t="s">
        <v>166</v>
      </c>
      <c r="B8" s="60" t="s">
        <v>395</v>
      </c>
      <c r="C8" s="65">
        <v>570000</v>
      </c>
      <c r="D8" s="66">
        <v>19586</v>
      </c>
      <c r="E8" s="65">
        <v>589586</v>
      </c>
      <c r="F8" s="65">
        <v>475000</v>
      </c>
      <c r="G8" s="65">
        <v>686850</v>
      </c>
      <c r="H8" s="60"/>
      <c r="I8" s="60"/>
      <c r="J8" s="67">
        <v>1751436</v>
      </c>
      <c r="K8" s="65">
        <v>260000</v>
      </c>
      <c r="L8" s="67">
        <v>2011436</v>
      </c>
    </row>
    <row r="9" spans="1:12" s="27" customFormat="1" ht="15">
      <c r="A9" s="59" t="s">
        <v>165</v>
      </c>
      <c r="B9" s="61" t="s">
        <v>394</v>
      </c>
      <c r="C9" s="68">
        <v>600000</v>
      </c>
      <c r="D9" s="69">
        <v>22474</v>
      </c>
      <c r="E9" s="70">
        <v>622474</v>
      </c>
      <c r="F9" s="68">
        <v>500000</v>
      </c>
      <c r="G9" s="68">
        <v>504750</v>
      </c>
      <c r="H9" s="62"/>
      <c r="I9" s="62"/>
      <c r="J9" s="71">
        <v>1627224</v>
      </c>
      <c r="K9" s="68">
        <v>260000</v>
      </c>
      <c r="L9" s="71">
        <v>1862224</v>
      </c>
    </row>
    <row r="10" spans="1:12" s="27" customFormat="1" ht="15">
      <c r="A10" s="59" t="s">
        <v>513</v>
      </c>
      <c r="B10" s="24" t="s">
        <v>511</v>
      </c>
      <c r="C10" s="72">
        <v>600000</v>
      </c>
      <c r="D10" s="73">
        <v>22474</v>
      </c>
      <c r="E10" s="72">
        <v>622474</v>
      </c>
      <c r="F10" s="72">
        <v>250000</v>
      </c>
      <c r="G10" s="74">
        <v>0</v>
      </c>
      <c r="H10" s="24"/>
      <c r="I10" s="24"/>
      <c r="J10" s="72">
        <v>872474</v>
      </c>
      <c r="K10" s="72">
        <v>260000</v>
      </c>
      <c r="L10" s="75">
        <v>1132474</v>
      </c>
    </row>
    <row r="11" spans="1:12" s="27" customFormat="1" ht="15">
      <c r="A11" s="46"/>
      <c r="B11" s="24" t="s">
        <v>512</v>
      </c>
      <c r="C11" s="72">
        <v>600000</v>
      </c>
      <c r="D11" s="73">
        <v>22474</v>
      </c>
      <c r="E11" s="72">
        <v>622474</v>
      </c>
      <c r="F11" s="72">
        <v>500000</v>
      </c>
      <c r="G11" s="72">
        <v>750000</v>
      </c>
      <c r="H11" s="24"/>
      <c r="I11" s="24"/>
      <c r="J11" s="75">
        <v>1872474</v>
      </c>
      <c r="K11" s="72">
        <v>260000</v>
      </c>
      <c r="L11" s="75">
        <v>2132474</v>
      </c>
    </row>
    <row r="12" spans="1:12" s="17" customFormat="1" ht="15">
      <c r="A12" s="50" t="s">
        <v>514</v>
      </c>
      <c r="B12" s="24" t="s">
        <v>395</v>
      </c>
      <c r="C12" s="72">
        <v>399000</v>
      </c>
      <c r="D12" s="73">
        <v>18389</v>
      </c>
      <c r="E12" s="72">
        <v>417389</v>
      </c>
      <c r="F12" s="72">
        <v>332500</v>
      </c>
      <c r="G12" s="72">
        <v>457900</v>
      </c>
      <c r="H12" s="24"/>
      <c r="I12" s="24"/>
      <c r="J12" s="75">
        <v>1207789</v>
      </c>
      <c r="K12" s="72">
        <v>180000</v>
      </c>
      <c r="L12" s="75">
        <v>1387789</v>
      </c>
    </row>
    <row r="13" spans="1:12" s="17" customFormat="1" ht="15">
      <c r="A13" s="59" t="s">
        <v>167</v>
      </c>
      <c r="B13" s="61" t="s">
        <v>394</v>
      </c>
      <c r="C13" s="68">
        <v>350000</v>
      </c>
      <c r="D13" s="69">
        <v>15651</v>
      </c>
      <c r="E13" s="70">
        <v>365651</v>
      </c>
      <c r="F13" s="68">
        <v>291667</v>
      </c>
      <c r="G13" s="68">
        <v>280417</v>
      </c>
      <c r="H13" s="62"/>
      <c r="I13" s="62"/>
      <c r="J13" s="70">
        <v>937735</v>
      </c>
      <c r="K13" s="68">
        <v>150000</v>
      </c>
      <c r="L13" s="71">
        <v>1087735</v>
      </c>
    </row>
    <row r="14" spans="1:12" s="17" customFormat="1" ht="30">
      <c r="A14" s="59" t="s">
        <v>515</v>
      </c>
      <c r="B14" s="24" t="s">
        <v>511</v>
      </c>
      <c r="C14" s="72">
        <v>350000</v>
      </c>
      <c r="D14" s="73">
        <v>15651</v>
      </c>
      <c r="E14" s="72">
        <v>365651</v>
      </c>
      <c r="F14" s="72">
        <v>145834</v>
      </c>
      <c r="G14" s="74">
        <v>0</v>
      </c>
      <c r="H14" s="24"/>
      <c r="I14" s="24"/>
      <c r="J14" s="72">
        <v>511485</v>
      </c>
      <c r="K14" s="72">
        <v>150000</v>
      </c>
      <c r="L14" s="72">
        <v>661485</v>
      </c>
    </row>
    <row r="15" spans="1:12" s="17" customFormat="1" ht="15">
      <c r="A15" s="46"/>
      <c r="B15" s="24" t="s">
        <v>512</v>
      </c>
      <c r="C15" s="72">
        <v>350000</v>
      </c>
      <c r="D15" s="73">
        <v>15651</v>
      </c>
      <c r="E15" s="72">
        <v>365651</v>
      </c>
      <c r="F15" s="72">
        <v>291667</v>
      </c>
      <c r="G15" s="72">
        <v>416667</v>
      </c>
      <c r="H15" s="24"/>
      <c r="I15" s="24"/>
      <c r="J15" s="75">
        <v>1073985</v>
      </c>
      <c r="K15" s="72">
        <v>150000</v>
      </c>
      <c r="L15" s="75">
        <v>1223985</v>
      </c>
    </row>
    <row r="16" spans="1:12" s="17" customFormat="1" ht="15">
      <c r="A16" s="50" t="s">
        <v>516</v>
      </c>
      <c r="B16" s="24" t="s">
        <v>395</v>
      </c>
      <c r="C16" s="24"/>
      <c r="D16" s="24"/>
      <c r="E16" s="74">
        <v>0</v>
      </c>
      <c r="F16" s="24"/>
      <c r="G16" s="24"/>
      <c r="H16" s="24"/>
      <c r="I16" s="24"/>
      <c r="J16" s="74">
        <v>0</v>
      </c>
      <c r="K16" s="24"/>
      <c r="L16" s="74">
        <v>0</v>
      </c>
    </row>
    <row r="17" spans="1:12" s="17" customFormat="1" ht="15">
      <c r="A17" s="59" t="s">
        <v>167</v>
      </c>
      <c r="B17" s="61" t="s">
        <v>394</v>
      </c>
      <c r="C17" s="68">
        <v>315000</v>
      </c>
      <c r="D17" s="69">
        <v>10754</v>
      </c>
      <c r="E17" s="70">
        <v>325754</v>
      </c>
      <c r="F17" s="68">
        <v>199594</v>
      </c>
      <c r="G17" s="62"/>
      <c r="H17" s="69">
        <v>99797</v>
      </c>
      <c r="I17" s="68">
        <v>240720</v>
      </c>
      <c r="J17" s="70">
        <v>865865</v>
      </c>
      <c r="K17" s="68">
        <v>160000</v>
      </c>
      <c r="L17" s="71">
        <v>1025864</v>
      </c>
    </row>
    <row r="18" spans="1:12" s="17" customFormat="1" ht="15">
      <c r="A18" s="59" t="s">
        <v>517</v>
      </c>
      <c r="B18" s="24" t="s">
        <v>511</v>
      </c>
      <c r="C18" s="72">
        <v>315000</v>
      </c>
      <c r="D18" s="73">
        <v>10754</v>
      </c>
      <c r="E18" s="72">
        <v>325754</v>
      </c>
      <c r="F18" s="74">
        <v>0</v>
      </c>
      <c r="G18" s="24"/>
      <c r="H18" s="74">
        <v>0</v>
      </c>
      <c r="I18" s="74">
        <v>0</v>
      </c>
      <c r="J18" s="72">
        <v>325754</v>
      </c>
      <c r="K18" s="72">
        <v>160000</v>
      </c>
      <c r="L18" s="72">
        <v>485754</v>
      </c>
    </row>
    <row r="19" spans="1:12" s="17" customFormat="1" ht="15">
      <c r="A19" s="46"/>
      <c r="B19" s="24" t="s">
        <v>512</v>
      </c>
      <c r="C19" s="72">
        <v>315000</v>
      </c>
      <c r="D19" s="73">
        <v>10754</v>
      </c>
      <c r="E19" s="72">
        <v>325754</v>
      </c>
      <c r="F19" s="72">
        <v>255000</v>
      </c>
      <c r="G19" s="24"/>
      <c r="H19" s="72">
        <v>191250</v>
      </c>
      <c r="I19" s="72">
        <v>255000</v>
      </c>
      <c r="J19" s="75">
        <v>1027004</v>
      </c>
      <c r="K19" s="72">
        <v>160000</v>
      </c>
      <c r="L19" s="75">
        <v>1187004</v>
      </c>
    </row>
    <row r="20" spans="1:12" ht="15" customHeight="1">
      <c r="A20" s="48" t="s">
        <v>125</v>
      </c>
      <c r="B20" s="63" t="s">
        <v>395</v>
      </c>
      <c r="C20" s="76">
        <v>969000</v>
      </c>
      <c r="D20" s="77">
        <v>37975</v>
      </c>
      <c r="E20" s="78">
        <v>1006975</v>
      </c>
      <c r="F20" s="76">
        <v>807500</v>
      </c>
      <c r="G20" s="78">
        <v>1144750</v>
      </c>
      <c r="H20" s="63"/>
      <c r="I20" s="63"/>
      <c r="J20" s="78">
        <v>2959225</v>
      </c>
      <c r="K20" s="76">
        <v>440000</v>
      </c>
      <c r="L20" s="78">
        <v>3399225</v>
      </c>
    </row>
    <row r="21" spans="1:12" ht="15" customHeight="1">
      <c r="A21" s="59"/>
      <c r="B21" s="64" t="s">
        <v>394</v>
      </c>
      <c r="C21" s="79">
        <v>1265000</v>
      </c>
      <c r="D21" s="80">
        <v>48879</v>
      </c>
      <c r="E21" s="79">
        <v>1313879</v>
      </c>
      <c r="F21" s="81">
        <v>991261</v>
      </c>
      <c r="G21" s="81">
        <v>785167</v>
      </c>
      <c r="H21" s="80">
        <v>99797</v>
      </c>
      <c r="I21" s="81">
        <v>240720</v>
      </c>
      <c r="J21" s="79">
        <v>3430824</v>
      </c>
      <c r="K21" s="81">
        <v>570000</v>
      </c>
      <c r="L21" s="79">
        <v>4000824</v>
      </c>
    </row>
    <row r="22" spans="1:12" ht="15" customHeight="1">
      <c r="A22" s="59"/>
      <c r="B22" s="24" t="s">
        <v>511</v>
      </c>
      <c r="C22" s="75">
        <v>1265000</v>
      </c>
      <c r="D22" s="73">
        <v>48879</v>
      </c>
      <c r="E22" s="75">
        <v>1313879</v>
      </c>
      <c r="F22" s="72">
        <v>395834</v>
      </c>
      <c r="G22" s="74">
        <v>0</v>
      </c>
      <c r="H22" s="74">
        <v>0</v>
      </c>
      <c r="I22" s="74">
        <v>0</v>
      </c>
      <c r="J22" s="75">
        <v>1709713</v>
      </c>
      <c r="K22" s="72">
        <v>570000</v>
      </c>
      <c r="L22" s="75">
        <v>2279713</v>
      </c>
    </row>
    <row r="23" spans="1:12" ht="15" customHeight="1" thickBot="1">
      <c r="A23" s="51"/>
      <c r="B23" s="16" t="s">
        <v>512</v>
      </c>
      <c r="C23" s="82">
        <v>1265000</v>
      </c>
      <c r="D23" s="83">
        <v>48879</v>
      </c>
      <c r="E23" s="82">
        <v>1313879</v>
      </c>
      <c r="F23" s="82">
        <v>1046667</v>
      </c>
      <c r="G23" s="82">
        <v>1166667</v>
      </c>
      <c r="H23" s="84">
        <v>191250</v>
      </c>
      <c r="I23" s="84">
        <v>255000</v>
      </c>
      <c r="J23" s="82">
        <v>3973463</v>
      </c>
      <c r="K23" s="84">
        <v>570000</v>
      </c>
      <c r="L23" s="82">
        <v>4543463</v>
      </c>
    </row>
    <row r="24" spans="1:12" ht="132.75" customHeight="1">
      <c r="A24" s="386" t="s">
        <v>519</v>
      </c>
      <c r="B24" s="386"/>
      <c r="C24" s="386"/>
      <c r="D24" s="386"/>
      <c r="E24" s="386"/>
      <c r="F24" s="386"/>
      <c r="G24" s="386"/>
      <c r="H24" s="386"/>
      <c r="I24" s="386"/>
      <c r="J24" s="386"/>
      <c r="K24" s="386"/>
      <c r="L24" s="386"/>
    </row>
  </sheetData>
  <sheetProtection/>
  <mergeCells count="1">
    <mergeCell ref="A24:L24"/>
  </mergeCells>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sheetPr>
    <tabColor rgb="FFCCFFCC"/>
  </sheetPr>
  <dimension ref="A1:E36"/>
  <sheetViews>
    <sheetView showGridLines="0" workbookViewId="0" topLeftCell="A1">
      <selection activeCell="A1" sqref="A1"/>
    </sheetView>
  </sheetViews>
  <sheetFormatPr defaultColWidth="11.00390625" defaultRowHeight="15" customHeight="1"/>
  <cols>
    <col min="1" max="1" width="45.375" style="7" customWidth="1"/>
    <col min="2" max="4" width="14.00390625" style="6" customWidth="1"/>
    <col min="5" max="206" width="14.00390625" style="7" customWidth="1"/>
    <col min="207" max="16384" width="10.75390625" style="7" customWidth="1"/>
  </cols>
  <sheetData>
    <row r="1" ht="15" customHeight="1">
      <c r="A1" s="1" t="str">
        <f>HYPERLINK("#'Index'!A1","Back to index")</f>
        <v>Back to index</v>
      </c>
    </row>
    <row r="2" ht="15" customHeight="1">
      <c r="A2" s="2"/>
    </row>
    <row r="3" ht="45" customHeight="1">
      <c r="A3" s="8" t="s">
        <v>263</v>
      </c>
    </row>
    <row r="4" spans="1:4" ht="21" customHeight="1">
      <c r="A4" s="9" t="s">
        <v>115</v>
      </c>
      <c r="B4" s="10"/>
      <c r="C4" s="10"/>
      <c r="D4" s="10"/>
    </row>
    <row r="5" spans="1:5" ht="15">
      <c r="A5" s="12"/>
      <c r="B5" s="13"/>
      <c r="C5" s="13"/>
      <c r="D5" s="13"/>
      <c r="E5" s="94"/>
    </row>
    <row r="6" spans="1:5" s="17" customFormat="1" ht="15.75" thickBot="1">
      <c r="A6" s="57" t="s">
        <v>66</v>
      </c>
      <c r="B6" s="284" t="s">
        <v>67</v>
      </c>
      <c r="C6" s="103" t="s">
        <v>386</v>
      </c>
      <c r="D6" s="284" t="s">
        <v>213</v>
      </c>
      <c r="E6" s="29"/>
    </row>
    <row r="7" spans="1:5" s="20" customFormat="1" ht="15">
      <c r="A7" s="306"/>
      <c r="B7" s="307"/>
      <c r="C7" s="255"/>
      <c r="D7" s="307"/>
      <c r="E7" s="29"/>
    </row>
    <row r="8" spans="1:5" s="22" customFormat="1" ht="15">
      <c r="A8" s="308" t="s">
        <v>109</v>
      </c>
      <c r="B8" s="314">
        <v>23</v>
      </c>
      <c r="C8" s="315">
        <v>115089</v>
      </c>
      <c r="D8" s="316">
        <v>115089</v>
      </c>
      <c r="E8" s="29"/>
    </row>
    <row r="9" spans="1:5" s="17" customFormat="1" ht="15">
      <c r="A9" s="138" t="s">
        <v>110</v>
      </c>
      <c r="B9" s="295">
        <v>23</v>
      </c>
      <c r="C9" s="68">
        <v>343032</v>
      </c>
      <c r="D9" s="303">
        <v>343032</v>
      </c>
      <c r="E9" s="29"/>
    </row>
    <row r="10" spans="1:5" s="17" customFormat="1" ht="15">
      <c r="A10" s="138" t="s">
        <v>237</v>
      </c>
      <c r="B10" s="295">
        <v>23</v>
      </c>
      <c r="C10" s="296">
        <v>2090677</v>
      </c>
      <c r="D10" s="297">
        <v>1870573</v>
      </c>
      <c r="E10" s="29"/>
    </row>
    <row r="11" spans="1:5" s="17" customFormat="1" ht="15">
      <c r="A11" s="138" t="s">
        <v>116</v>
      </c>
      <c r="B11" s="295">
        <v>23</v>
      </c>
      <c r="C11" s="69">
        <v>16974</v>
      </c>
      <c r="D11" s="299">
        <v>33955</v>
      </c>
      <c r="E11" s="29"/>
    </row>
    <row r="12" spans="1:5" s="17" customFormat="1" ht="15">
      <c r="A12" s="143" t="s">
        <v>117</v>
      </c>
      <c r="B12" s="287"/>
      <c r="C12" s="296">
        <v>2565772</v>
      </c>
      <c r="D12" s="297">
        <v>2362649</v>
      </c>
      <c r="E12" s="29"/>
    </row>
    <row r="13" spans="1:5" s="17" customFormat="1" ht="15">
      <c r="A13" s="143" t="s">
        <v>111</v>
      </c>
      <c r="B13" s="295">
        <v>23</v>
      </c>
      <c r="C13" s="232">
        <v>556</v>
      </c>
      <c r="D13" s="298">
        <v>3097</v>
      </c>
      <c r="E13" s="29"/>
    </row>
    <row r="14" spans="1:5" s="17" customFormat="1" ht="15">
      <c r="A14" s="288" t="s">
        <v>53</v>
      </c>
      <c r="B14" s="289"/>
      <c r="C14" s="71">
        <v>2566328</v>
      </c>
      <c r="D14" s="300">
        <v>2365746</v>
      </c>
      <c r="E14" s="29"/>
    </row>
    <row r="15" spans="1:5" s="20" customFormat="1" ht="15">
      <c r="A15" s="309"/>
      <c r="B15" s="310"/>
      <c r="C15" s="311"/>
      <c r="D15" s="310"/>
      <c r="E15" s="29"/>
    </row>
    <row r="16" spans="1:5" s="27" customFormat="1" ht="30">
      <c r="A16" s="306" t="s">
        <v>238</v>
      </c>
      <c r="B16" s="314">
        <v>25</v>
      </c>
      <c r="C16" s="315">
        <v>199006</v>
      </c>
      <c r="D16" s="316">
        <v>243682</v>
      </c>
      <c r="E16" s="29"/>
    </row>
    <row r="17" spans="1:5" s="17" customFormat="1" ht="15">
      <c r="A17" s="143" t="s">
        <v>118</v>
      </c>
      <c r="B17" s="295">
        <v>26</v>
      </c>
      <c r="C17" s="69">
        <v>55575</v>
      </c>
      <c r="D17" s="299">
        <v>63678</v>
      </c>
      <c r="E17" s="29"/>
    </row>
    <row r="18" spans="1:5" s="17" customFormat="1" ht="15">
      <c r="A18" s="143" t="s">
        <v>50</v>
      </c>
      <c r="B18" s="295">
        <v>24</v>
      </c>
      <c r="C18" s="68">
        <v>187768</v>
      </c>
      <c r="D18" s="303">
        <v>205134</v>
      </c>
      <c r="E18" s="29"/>
    </row>
    <row r="19" spans="1:5" s="17" customFormat="1" ht="15">
      <c r="A19" s="143" t="s">
        <v>177</v>
      </c>
      <c r="B19" s="295">
        <v>27</v>
      </c>
      <c r="C19" s="68">
        <v>280864</v>
      </c>
      <c r="D19" s="303">
        <v>340266</v>
      </c>
      <c r="E19" s="29"/>
    </row>
    <row r="20" spans="1:5" s="17" customFormat="1" ht="15">
      <c r="A20" s="143" t="s">
        <v>191</v>
      </c>
      <c r="B20" s="295">
        <v>27</v>
      </c>
      <c r="C20" s="115">
        <v>68</v>
      </c>
      <c r="D20" s="298">
        <v>2752</v>
      </c>
      <c r="E20" s="29"/>
    </row>
    <row r="21" spans="1:5" s="17" customFormat="1" ht="15">
      <c r="A21" s="143" t="s">
        <v>129</v>
      </c>
      <c r="B21" s="295">
        <v>27</v>
      </c>
      <c r="C21" s="87">
        <v>0</v>
      </c>
      <c r="D21" s="298">
        <v>1213</v>
      </c>
      <c r="E21" s="29"/>
    </row>
    <row r="22" spans="1:5" s="17" customFormat="1" ht="15">
      <c r="A22" s="288" t="s">
        <v>192</v>
      </c>
      <c r="B22" s="289"/>
      <c r="C22" s="70">
        <v>723281</v>
      </c>
      <c r="D22" s="317">
        <v>856725</v>
      </c>
      <c r="E22" s="29"/>
    </row>
    <row r="23" spans="1:5" s="20" customFormat="1" ht="15">
      <c r="A23" s="312"/>
      <c r="B23" s="313"/>
      <c r="C23" s="311"/>
      <c r="D23" s="313"/>
      <c r="E23" s="29"/>
    </row>
    <row r="24" spans="1:5" s="22" customFormat="1" ht="15">
      <c r="A24" s="306" t="s">
        <v>174</v>
      </c>
      <c r="B24" s="314">
        <v>26</v>
      </c>
      <c r="C24" s="318">
        <v>33776</v>
      </c>
      <c r="D24" s="319">
        <v>39013</v>
      </c>
      <c r="E24" s="29"/>
    </row>
    <row r="25" spans="1:5" s="17" customFormat="1" ht="15">
      <c r="A25" s="143" t="s">
        <v>120</v>
      </c>
      <c r="B25" s="295">
        <v>27</v>
      </c>
      <c r="C25" s="68">
        <v>836748</v>
      </c>
      <c r="D25" s="303">
        <v>905083</v>
      </c>
      <c r="E25" s="29"/>
    </row>
    <row r="26" spans="1:5" s="17" customFormat="1" ht="15">
      <c r="A26" s="143" t="s">
        <v>121</v>
      </c>
      <c r="B26" s="295">
        <v>27</v>
      </c>
      <c r="C26" s="98">
        <v>9662</v>
      </c>
      <c r="D26" s="299">
        <v>19959</v>
      </c>
      <c r="E26" s="29"/>
    </row>
    <row r="27" spans="1:5" s="17" customFormat="1" ht="15">
      <c r="A27" s="143" t="s">
        <v>119</v>
      </c>
      <c r="B27" s="295">
        <v>27</v>
      </c>
      <c r="C27" s="69">
        <v>32812</v>
      </c>
      <c r="D27" s="299">
        <v>11068</v>
      </c>
      <c r="E27" s="29"/>
    </row>
    <row r="28" spans="1:5" s="17" customFormat="1" ht="15">
      <c r="A28" s="143" t="s">
        <v>128</v>
      </c>
      <c r="B28" s="295">
        <v>27</v>
      </c>
      <c r="C28" s="68">
        <v>113950</v>
      </c>
      <c r="D28" s="303">
        <v>129729</v>
      </c>
      <c r="E28" s="29"/>
    </row>
    <row r="29" spans="1:5" ht="15" customHeight="1">
      <c r="A29" s="143" t="s">
        <v>122</v>
      </c>
      <c r="B29" s="295">
        <v>27</v>
      </c>
      <c r="C29" s="69">
        <v>23840</v>
      </c>
      <c r="D29" s="299">
        <v>33696</v>
      </c>
      <c r="E29" s="94"/>
    </row>
    <row r="30" spans="1:5" ht="15" customHeight="1">
      <c r="A30" s="143" t="s">
        <v>407</v>
      </c>
      <c r="B30" s="287"/>
      <c r="C30" s="68">
        <v>162072</v>
      </c>
      <c r="D30" s="304">
        <v>0</v>
      </c>
      <c r="E30" s="94"/>
    </row>
    <row r="31" spans="1:5" ht="15" customHeight="1">
      <c r="A31" s="288" t="s">
        <v>126</v>
      </c>
      <c r="B31" s="289"/>
      <c r="C31" s="71">
        <v>1212860</v>
      </c>
      <c r="D31" s="300">
        <v>1138548</v>
      </c>
      <c r="E31" s="94"/>
    </row>
    <row r="32" spans="1:5" ht="15" customHeight="1">
      <c r="A32" s="309"/>
      <c r="B32" s="310"/>
      <c r="C32" s="311"/>
      <c r="D32" s="310"/>
      <c r="E32" s="94"/>
    </row>
    <row r="33" spans="1:5" s="32" customFormat="1" ht="15" customHeight="1" thickBot="1">
      <c r="A33" s="96" t="s">
        <v>123</v>
      </c>
      <c r="B33" s="292"/>
      <c r="C33" s="101">
        <v>4502469</v>
      </c>
      <c r="D33" s="305">
        <v>4361019</v>
      </c>
      <c r="E33" s="94"/>
    </row>
    <row r="34" spans="1:5" ht="15" customHeight="1">
      <c r="A34" s="407"/>
      <c r="B34" s="407"/>
      <c r="C34" s="407"/>
      <c r="D34" s="407"/>
      <c r="E34" s="94"/>
    </row>
    <row r="35" spans="1:5" ht="15" customHeight="1">
      <c r="A35" s="405"/>
      <c r="B35" s="405"/>
      <c r="C35" s="405"/>
      <c r="D35" s="405"/>
      <c r="E35" s="94"/>
    </row>
    <row r="36" spans="1:5" ht="15" customHeight="1">
      <c r="A36" s="94"/>
      <c r="B36" s="13"/>
      <c r="C36" s="13"/>
      <c r="D36" s="13"/>
      <c r="E36" s="94"/>
    </row>
  </sheetData>
  <sheetProtection/>
  <mergeCells count="2">
    <mergeCell ref="A35:D35"/>
    <mergeCell ref="A34:D34"/>
  </mergeCells>
  <printOptions/>
  <pageMargins left="0.75" right="0.75" top="1" bottom="1" header="0.5" footer="0.5"/>
  <pageSetup orientation="portrait" paperSize="9"/>
</worksheet>
</file>

<file path=xl/worksheets/sheet41.xml><?xml version="1.0" encoding="utf-8"?>
<worksheet xmlns="http://schemas.openxmlformats.org/spreadsheetml/2006/main" xmlns:r="http://schemas.openxmlformats.org/officeDocument/2006/relationships">
  <sheetPr>
    <tabColor rgb="FFCCFFCC"/>
  </sheetPr>
  <dimension ref="A1:E45"/>
  <sheetViews>
    <sheetView showGridLines="0" workbookViewId="0" topLeftCell="A1">
      <selection activeCell="A1" activeCellId="1" sqref="A1 A1"/>
    </sheetView>
  </sheetViews>
  <sheetFormatPr defaultColWidth="11.00390625" defaultRowHeight="15" customHeight="1"/>
  <cols>
    <col min="1" max="1" width="48.25390625" style="7" customWidth="1"/>
    <col min="2" max="2" width="14.00390625" style="7" customWidth="1"/>
    <col min="3" max="4" width="14.00390625" style="6" customWidth="1"/>
    <col min="5" max="206" width="14.00390625" style="7" customWidth="1"/>
    <col min="207" max="16384" width="10.75390625" style="7" customWidth="1"/>
  </cols>
  <sheetData>
    <row r="1" ht="15" customHeight="1">
      <c r="A1" s="1" t="str">
        <f>HYPERLINK("#'Index'!A1","Back to index")</f>
        <v>Back to index</v>
      </c>
    </row>
    <row r="2" spans="1:2" ht="15" customHeight="1">
      <c r="A2" s="2"/>
      <c r="B2" s="2"/>
    </row>
    <row r="3" spans="1:2" ht="45" customHeight="1">
      <c r="A3" s="8" t="s">
        <v>263</v>
      </c>
      <c r="B3" s="253"/>
    </row>
    <row r="4" spans="1:4" ht="21" customHeight="1">
      <c r="A4" s="9" t="s">
        <v>32</v>
      </c>
      <c r="B4" s="9"/>
      <c r="C4" s="10"/>
      <c r="D4" s="11"/>
    </row>
    <row r="5" spans="1:5" ht="15">
      <c r="A5" s="12"/>
      <c r="B5" s="12"/>
      <c r="C5" s="13"/>
      <c r="D5" s="14"/>
      <c r="E5" s="94"/>
    </row>
    <row r="6" spans="1:5" s="17" customFormat="1" ht="30.75" thickBot="1">
      <c r="A6" s="57" t="s">
        <v>66</v>
      </c>
      <c r="B6" s="16" t="s">
        <v>67</v>
      </c>
      <c r="C6" s="103" t="s">
        <v>560</v>
      </c>
      <c r="D6" s="16" t="s">
        <v>234</v>
      </c>
      <c r="E6" s="29"/>
    </row>
    <row r="7" spans="1:5" s="20" customFormat="1" ht="15">
      <c r="A7" s="285"/>
      <c r="B7" s="285"/>
      <c r="C7" s="175"/>
      <c r="D7" s="45"/>
      <c r="E7" s="29"/>
    </row>
    <row r="8" spans="1:5" s="17" customFormat="1" ht="15">
      <c r="A8" s="320" t="s">
        <v>87</v>
      </c>
      <c r="B8" s="320"/>
      <c r="C8" s="273">
        <v>367439</v>
      </c>
      <c r="D8" s="274">
        <v>456063</v>
      </c>
      <c r="E8" s="29"/>
    </row>
    <row r="9" spans="1:5" s="20" customFormat="1" ht="15">
      <c r="A9" s="212"/>
      <c r="B9" s="212"/>
      <c r="C9" s="213"/>
      <c r="D9" s="212"/>
      <c r="E9" s="29"/>
    </row>
    <row r="10" spans="1:5" s="22" customFormat="1" ht="15">
      <c r="A10" s="28" t="s">
        <v>88</v>
      </c>
      <c r="B10" s="47"/>
      <c r="C10" s="270">
        <v>125408</v>
      </c>
      <c r="D10" s="271">
        <v>135210</v>
      </c>
      <c r="E10" s="29"/>
    </row>
    <row r="11" spans="1:5" s="17" customFormat="1" ht="30">
      <c r="A11" s="143" t="s">
        <v>89</v>
      </c>
      <c r="B11" s="143"/>
      <c r="C11" s="232">
        <v>683</v>
      </c>
      <c r="D11" s="100">
        <v>1768</v>
      </c>
      <c r="E11" s="29"/>
    </row>
    <row r="12" spans="1:5" s="17" customFormat="1" ht="15">
      <c r="A12" s="143" t="s">
        <v>90</v>
      </c>
      <c r="B12" s="143"/>
      <c r="C12" s="215">
        <v>-1399</v>
      </c>
      <c r="D12" s="100">
        <v>1276</v>
      </c>
      <c r="E12" s="29"/>
    </row>
    <row r="13" spans="1:5" s="17" customFormat="1" ht="15">
      <c r="A13" s="143" t="s">
        <v>91</v>
      </c>
      <c r="B13" s="143"/>
      <c r="C13" s="232">
        <v>744</v>
      </c>
      <c r="D13" s="100">
        <v>3070</v>
      </c>
      <c r="E13" s="29"/>
    </row>
    <row r="14" spans="1:5" s="17" customFormat="1" ht="15">
      <c r="A14" s="143" t="s">
        <v>92</v>
      </c>
      <c r="B14" s="143"/>
      <c r="C14" s="268">
        <v>-17735</v>
      </c>
      <c r="D14" s="73">
        <v>10187</v>
      </c>
      <c r="E14" s="29"/>
    </row>
    <row r="15" spans="1:5" s="20" customFormat="1" ht="15">
      <c r="A15" s="143" t="s">
        <v>193</v>
      </c>
      <c r="B15" s="143"/>
      <c r="C15" s="98">
        <v>5206</v>
      </c>
      <c r="D15" s="100">
        <v>4404</v>
      </c>
      <c r="E15" s="29"/>
    </row>
    <row r="16" spans="1:5" s="17" customFormat="1" ht="15">
      <c r="A16" s="143" t="s">
        <v>239</v>
      </c>
      <c r="B16" s="143"/>
      <c r="C16" s="98">
        <v>9225</v>
      </c>
      <c r="D16" s="100">
        <v>5361</v>
      </c>
      <c r="E16" s="29"/>
    </row>
    <row r="17" spans="1:5" s="17" customFormat="1" ht="15">
      <c r="A17" s="143" t="s">
        <v>93</v>
      </c>
      <c r="B17" s="143"/>
      <c r="C17" s="268">
        <v>-77593</v>
      </c>
      <c r="D17" s="269">
        <v>-62384</v>
      </c>
      <c r="E17" s="29"/>
    </row>
    <row r="18" spans="1:5" s="17" customFormat="1" ht="15.75" customHeight="1">
      <c r="A18" s="143" t="s">
        <v>94</v>
      </c>
      <c r="B18" s="143"/>
      <c r="C18" s="215">
        <v>-9469</v>
      </c>
      <c r="D18" s="267">
        <v>-129288</v>
      </c>
      <c r="E18" s="29"/>
    </row>
    <row r="19" spans="1:5" s="17" customFormat="1" ht="15">
      <c r="A19" s="143" t="s">
        <v>95</v>
      </c>
      <c r="B19" s="143"/>
      <c r="C19" s="266">
        <v>-200701</v>
      </c>
      <c r="D19" s="269">
        <v>-57023</v>
      </c>
      <c r="E19" s="29"/>
    </row>
    <row r="20" spans="1:5" s="17" customFormat="1" ht="15">
      <c r="A20" s="143" t="s">
        <v>96</v>
      </c>
      <c r="B20" s="143"/>
      <c r="C20" s="98">
        <v>2946</v>
      </c>
      <c r="D20" s="100">
        <v>6713</v>
      </c>
      <c r="E20" s="29"/>
    </row>
    <row r="21" spans="1:5" s="20" customFormat="1" ht="15">
      <c r="A21" s="143" t="s">
        <v>97</v>
      </c>
      <c r="B21" s="143"/>
      <c r="C21" s="215">
        <v>-2251</v>
      </c>
      <c r="D21" s="72">
        <v>104506</v>
      </c>
      <c r="E21" s="29"/>
    </row>
    <row r="22" spans="1:5" s="17" customFormat="1" ht="30">
      <c r="A22" s="288" t="s">
        <v>240</v>
      </c>
      <c r="B22" s="288"/>
      <c r="C22" s="70">
        <v>202503</v>
      </c>
      <c r="D22" s="76">
        <v>479863</v>
      </c>
      <c r="E22" s="29"/>
    </row>
    <row r="23" spans="1:5" s="17" customFormat="1" ht="15">
      <c r="A23" s="212"/>
      <c r="B23" s="212"/>
      <c r="C23" s="213"/>
      <c r="D23" s="212"/>
      <c r="E23" s="29"/>
    </row>
    <row r="24" spans="1:5" s="17" customFormat="1" ht="15">
      <c r="A24" s="28" t="s">
        <v>98</v>
      </c>
      <c r="B24" s="47"/>
      <c r="C24" s="262">
        <v>-168174</v>
      </c>
      <c r="D24" s="263">
        <v>-165045</v>
      </c>
      <c r="E24" s="29"/>
    </row>
    <row r="25" spans="1:5" s="17" customFormat="1" ht="15">
      <c r="A25" s="28" t="s">
        <v>99</v>
      </c>
      <c r="B25" s="47"/>
      <c r="C25" s="164">
        <v>1021</v>
      </c>
      <c r="D25" s="170">
        <v>680</v>
      </c>
      <c r="E25" s="29"/>
    </row>
    <row r="26" spans="1:5" s="17" customFormat="1" ht="30">
      <c r="A26" s="28" t="s">
        <v>537</v>
      </c>
      <c r="B26" s="47"/>
      <c r="C26" s="164">
        <v>7842</v>
      </c>
      <c r="D26" s="196">
        <v>0</v>
      </c>
      <c r="E26" s="29"/>
    </row>
    <row r="27" spans="1:5" s="20" customFormat="1" ht="30">
      <c r="A27" s="143" t="s">
        <v>538</v>
      </c>
      <c r="B27" s="143"/>
      <c r="C27" s="98">
        <v>6529</v>
      </c>
      <c r="D27" s="74">
        <v>0</v>
      </c>
      <c r="E27" s="29"/>
    </row>
    <row r="28" spans="1:5" s="20" customFormat="1" ht="15">
      <c r="A28" s="143" t="s">
        <v>100</v>
      </c>
      <c r="B28" s="143"/>
      <c r="C28" s="98">
        <v>3631</v>
      </c>
      <c r="D28" s="100">
        <v>2715</v>
      </c>
      <c r="E28" s="29"/>
    </row>
    <row r="29" spans="1:5" s="17" customFormat="1" ht="15">
      <c r="A29" s="143" t="s">
        <v>101</v>
      </c>
      <c r="B29" s="24"/>
      <c r="C29" s="98">
        <v>6374</v>
      </c>
      <c r="D29" s="100">
        <v>6169</v>
      </c>
      <c r="E29" s="29"/>
    </row>
    <row r="30" spans="1:5" s="17" customFormat="1" ht="15">
      <c r="A30" s="288" t="s">
        <v>102</v>
      </c>
      <c r="B30" s="288"/>
      <c r="C30" s="322">
        <v>-142777</v>
      </c>
      <c r="D30" s="323">
        <v>-155481</v>
      </c>
      <c r="E30" s="29"/>
    </row>
    <row r="31" spans="1:5" s="20" customFormat="1" ht="15" customHeight="1">
      <c r="A31" s="212"/>
      <c r="B31" s="212"/>
      <c r="C31" s="213"/>
      <c r="D31" s="212"/>
      <c r="E31" s="29"/>
    </row>
    <row r="32" spans="1:5" s="31" customFormat="1" ht="15">
      <c r="A32" s="28" t="s">
        <v>103</v>
      </c>
      <c r="B32" s="28"/>
      <c r="C32" s="239">
        <v>32507</v>
      </c>
      <c r="D32" s="271">
        <v>109582</v>
      </c>
      <c r="E32" s="94"/>
    </row>
    <row r="33" spans="1:4" s="94" customFormat="1" ht="30">
      <c r="A33" s="28" t="s">
        <v>104</v>
      </c>
      <c r="B33" s="28"/>
      <c r="C33" s="189">
        <v>-85552</v>
      </c>
      <c r="D33" s="263">
        <v>-263163</v>
      </c>
    </row>
    <row r="34" spans="1:5" ht="15" customHeight="1">
      <c r="A34" s="143" t="s">
        <v>539</v>
      </c>
      <c r="B34" s="143"/>
      <c r="C34" s="268">
        <v>-19244</v>
      </c>
      <c r="D34" s="74">
        <v>0</v>
      </c>
      <c r="E34" s="94"/>
    </row>
    <row r="35" spans="1:5" s="32" customFormat="1" ht="15" customHeight="1">
      <c r="A35" s="143" t="s">
        <v>105</v>
      </c>
      <c r="B35" s="143"/>
      <c r="C35" s="268">
        <v>-12278</v>
      </c>
      <c r="D35" s="269">
        <v>-14066</v>
      </c>
      <c r="E35" s="94"/>
    </row>
    <row r="36" spans="1:5" ht="15">
      <c r="A36" s="143" t="s">
        <v>106</v>
      </c>
      <c r="B36" s="24"/>
      <c r="C36" s="268">
        <v>-66557</v>
      </c>
      <c r="D36" s="269">
        <v>-57705</v>
      </c>
      <c r="E36" s="94"/>
    </row>
    <row r="37" spans="1:5" ht="15">
      <c r="A37" s="288" t="s">
        <v>241</v>
      </c>
      <c r="B37" s="288"/>
      <c r="C37" s="322">
        <v>-151124</v>
      </c>
      <c r="D37" s="323">
        <v>-225352</v>
      </c>
      <c r="E37" s="94"/>
    </row>
    <row r="38" spans="1:5" s="32" customFormat="1" ht="15">
      <c r="A38" s="212"/>
      <c r="B38" s="212"/>
      <c r="C38" s="213"/>
      <c r="D38" s="212"/>
      <c r="E38" s="94"/>
    </row>
    <row r="39" spans="1:5" s="31" customFormat="1" ht="15">
      <c r="A39" s="28" t="s">
        <v>107</v>
      </c>
      <c r="B39" s="28"/>
      <c r="C39" s="189">
        <v>-91398</v>
      </c>
      <c r="D39" s="272">
        <v>99030</v>
      </c>
      <c r="E39" s="94"/>
    </row>
    <row r="40" spans="1:4" s="94" customFormat="1" ht="15">
      <c r="A40" s="28" t="s">
        <v>108</v>
      </c>
      <c r="B40" s="28"/>
      <c r="C40" s="186">
        <v>52</v>
      </c>
      <c r="D40" s="195">
        <v>-335</v>
      </c>
    </row>
    <row r="41" spans="1:4" s="94" customFormat="1" ht="30">
      <c r="A41" s="28" t="s">
        <v>194</v>
      </c>
      <c r="B41" s="28"/>
      <c r="C41" s="270">
        <v>570569</v>
      </c>
      <c r="D41" s="271">
        <v>471874</v>
      </c>
    </row>
    <row r="42" spans="1:5" ht="30">
      <c r="A42" s="143" t="s">
        <v>195</v>
      </c>
      <c r="B42" s="143"/>
      <c r="C42" s="68">
        <v>479223</v>
      </c>
      <c r="D42" s="72">
        <v>570569</v>
      </c>
      <c r="E42" s="94"/>
    </row>
    <row r="43" spans="1:5" ht="15" customHeight="1">
      <c r="A43" s="143" t="s">
        <v>540</v>
      </c>
      <c r="B43" s="143"/>
      <c r="C43" s="69">
        <v>18178</v>
      </c>
      <c r="D43" s="74">
        <v>0</v>
      </c>
      <c r="E43" s="94"/>
    </row>
    <row r="44" spans="1:5" s="32" customFormat="1" ht="15" customHeight="1" thickBot="1">
      <c r="A44" s="321" t="s">
        <v>541</v>
      </c>
      <c r="B44" s="256"/>
      <c r="C44" s="324">
        <v>461045</v>
      </c>
      <c r="D44" s="325">
        <v>570569</v>
      </c>
      <c r="E44" s="94"/>
    </row>
    <row r="45" spans="1:5" ht="49.5" customHeight="1">
      <c r="A45" s="398" t="s">
        <v>568</v>
      </c>
      <c r="B45" s="398"/>
      <c r="C45" s="398"/>
      <c r="D45" s="398"/>
      <c r="E45" s="94"/>
    </row>
  </sheetData>
  <sheetProtection/>
  <mergeCells count="1">
    <mergeCell ref="A45:D45"/>
  </mergeCells>
  <printOptions/>
  <pageMargins left="0.75" right="0.75" top="1" bottom="1" header="0.5" footer="0.5"/>
  <pageSetup orientation="portrait" paperSize="9"/>
</worksheet>
</file>

<file path=xl/worksheets/sheet42.xml><?xml version="1.0" encoding="utf-8"?>
<worksheet xmlns="http://schemas.openxmlformats.org/spreadsheetml/2006/main" xmlns:r="http://schemas.openxmlformats.org/officeDocument/2006/relationships">
  <sheetPr>
    <tabColor rgb="FFCCFFCC"/>
  </sheetPr>
  <dimension ref="A1:L30"/>
  <sheetViews>
    <sheetView showGridLines="0" workbookViewId="0" topLeftCell="A1">
      <selection activeCell="A1" sqref="A1"/>
    </sheetView>
  </sheetViews>
  <sheetFormatPr defaultColWidth="11.00390625" defaultRowHeight="15" customHeight="1"/>
  <cols>
    <col min="1" max="1" width="21.375" style="7" customWidth="1"/>
    <col min="2" max="5" width="14.00390625" style="6" customWidth="1"/>
    <col min="6" max="207" width="14.00390625" style="7" customWidth="1"/>
    <col min="208" max="16384" width="10.75390625" style="7" customWidth="1"/>
  </cols>
  <sheetData>
    <row r="1" ht="15" customHeight="1">
      <c r="A1" s="1" t="str">
        <f>HYPERLINK("#'Index'!A1","Back to index")</f>
        <v>Back to index</v>
      </c>
    </row>
    <row r="2" ht="15" customHeight="1">
      <c r="A2" s="2"/>
    </row>
    <row r="3" ht="45" customHeight="1">
      <c r="A3" s="8" t="s">
        <v>263</v>
      </c>
    </row>
    <row r="4" spans="1:5" ht="21" customHeight="1">
      <c r="A4" s="9" t="s">
        <v>33</v>
      </c>
      <c r="B4" s="10"/>
      <c r="C4" s="10"/>
      <c r="D4" s="10"/>
      <c r="E4" s="11"/>
    </row>
    <row r="5" spans="1:12" ht="15">
      <c r="A5" s="12"/>
      <c r="B5" s="13"/>
      <c r="C5" s="13"/>
      <c r="D5" s="13"/>
      <c r="E5" s="14"/>
      <c r="F5" s="94"/>
      <c r="G5" s="94"/>
      <c r="H5" s="94"/>
      <c r="I5" s="94"/>
      <c r="J5" s="94"/>
      <c r="K5" s="94"/>
      <c r="L5" s="94"/>
    </row>
    <row r="6" spans="1:12" s="31" customFormat="1" ht="15.75" thickBot="1">
      <c r="A6" s="326"/>
      <c r="B6" s="327"/>
      <c r="C6" s="327"/>
      <c r="D6" s="327"/>
      <c r="E6" s="408" t="s">
        <v>542</v>
      </c>
      <c r="F6" s="408"/>
      <c r="G6" s="408"/>
      <c r="H6" s="408"/>
      <c r="I6" s="94"/>
      <c r="J6" s="94"/>
      <c r="K6" s="94"/>
      <c r="L6" s="94"/>
    </row>
    <row r="7" spans="1:12" s="17" customFormat="1" ht="102" customHeight="1" thickBot="1">
      <c r="A7" s="328" t="s">
        <v>66</v>
      </c>
      <c r="B7" s="16" t="s">
        <v>156</v>
      </c>
      <c r="C7" s="16" t="s">
        <v>157</v>
      </c>
      <c r="D7" s="16" t="s">
        <v>248</v>
      </c>
      <c r="E7" s="16" t="s">
        <v>158</v>
      </c>
      <c r="F7" s="16" t="s">
        <v>159</v>
      </c>
      <c r="G7" s="16" t="s">
        <v>160</v>
      </c>
      <c r="H7" s="16" t="s">
        <v>161</v>
      </c>
      <c r="I7" s="16" t="s">
        <v>162</v>
      </c>
      <c r="J7" s="16" t="s">
        <v>163</v>
      </c>
      <c r="K7" s="58" t="s">
        <v>112</v>
      </c>
      <c r="L7" s="29"/>
    </row>
    <row r="8" spans="1:12" s="20" customFormat="1" ht="15">
      <c r="A8" s="329"/>
      <c r="B8" s="153"/>
      <c r="C8" s="153"/>
      <c r="D8" s="153"/>
      <c r="E8" s="153"/>
      <c r="F8" s="153"/>
      <c r="G8" s="153"/>
      <c r="H8" s="153"/>
      <c r="I8" s="153"/>
      <c r="J8" s="153"/>
      <c r="K8" s="330"/>
      <c r="L8" s="29"/>
    </row>
    <row r="9" spans="1:12" s="17" customFormat="1" ht="15">
      <c r="A9" s="312" t="s">
        <v>198</v>
      </c>
      <c r="B9" s="339">
        <v>115089</v>
      </c>
      <c r="C9" s="339">
        <v>343032</v>
      </c>
      <c r="D9" s="340">
        <v>1520781</v>
      </c>
      <c r="E9" s="341">
        <v>-5944</v>
      </c>
      <c r="F9" s="342">
        <v>5092</v>
      </c>
      <c r="G9" s="343">
        <v>10561</v>
      </c>
      <c r="H9" s="344">
        <v>-244</v>
      </c>
      <c r="I9" s="340">
        <v>1988367</v>
      </c>
      <c r="J9" s="342">
        <v>2769</v>
      </c>
      <c r="K9" s="340">
        <v>1991136</v>
      </c>
      <c r="L9" s="29"/>
    </row>
    <row r="10" spans="1:12" s="17" customFormat="1" ht="15">
      <c r="A10" s="143" t="s">
        <v>113</v>
      </c>
      <c r="B10" s="74">
        <v>0</v>
      </c>
      <c r="C10" s="74">
        <v>0</v>
      </c>
      <c r="D10" s="269">
        <v>-56196</v>
      </c>
      <c r="E10" s="74">
        <v>0</v>
      </c>
      <c r="F10" s="74">
        <v>0</v>
      </c>
      <c r="G10" s="74">
        <v>0</v>
      </c>
      <c r="H10" s="74">
        <v>0</v>
      </c>
      <c r="I10" s="269">
        <v>-56196</v>
      </c>
      <c r="J10" s="190">
        <v>-1509</v>
      </c>
      <c r="K10" s="269">
        <v>-57705</v>
      </c>
      <c r="L10" s="29"/>
    </row>
    <row r="11" spans="1:12" s="17" customFormat="1" ht="15">
      <c r="A11" s="143" t="s">
        <v>236</v>
      </c>
      <c r="B11" s="74">
        <v>0</v>
      </c>
      <c r="C11" s="74">
        <v>0</v>
      </c>
      <c r="D11" s="72">
        <v>405988</v>
      </c>
      <c r="E11" s="73">
        <v>25688</v>
      </c>
      <c r="F11" s="100">
        <v>6728</v>
      </c>
      <c r="G11" s="190">
        <v>-1816</v>
      </c>
      <c r="H11" s="190">
        <v>-6110</v>
      </c>
      <c r="I11" s="72">
        <v>430478</v>
      </c>
      <c r="J11" s="100">
        <v>1837</v>
      </c>
      <c r="K11" s="72">
        <v>432315</v>
      </c>
      <c r="L11" s="29"/>
    </row>
    <row r="12" spans="1:12" s="20" customFormat="1" ht="15">
      <c r="A12" s="329" t="s">
        <v>196</v>
      </c>
      <c r="B12" s="153"/>
      <c r="C12" s="153"/>
      <c r="D12" s="153"/>
      <c r="E12" s="153"/>
      <c r="F12" s="153"/>
      <c r="G12" s="153"/>
      <c r="H12" s="153"/>
      <c r="I12" s="153"/>
      <c r="J12" s="153"/>
      <c r="K12" s="330"/>
      <c r="L12" s="29"/>
    </row>
    <row r="13" spans="1:12" s="22" customFormat="1" ht="15">
      <c r="A13" s="331" t="s">
        <v>12</v>
      </c>
      <c r="B13" s="345">
        <v>0</v>
      </c>
      <c r="C13" s="345">
        <v>0</v>
      </c>
      <c r="D13" s="346">
        <v>350883</v>
      </c>
      <c r="E13" s="345">
        <v>0</v>
      </c>
      <c r="F13" s="345">
        <v>0</v>
      </c>
      <c r="G13" s="345">
        <v>0</v>
      </c>
      <c r="H13" s="345">
        <v>0</v>
      </c>
      <c r="I13" s="346">
        <v>350883</v>
      </c>
      <c r="J13" s="347">
        <v>1501</v>
      </c>
      <c r="K13" s="346">
        <v>352384</v>
      </c>
      <c r="L13" s="29"/>
    </row>
    <row r="14" spans="1:12" s="20" customFormat="1" ht="15">
      <c r="A14" s="329" t="s">
        <v>196</v>
      </c>
      <c r="B14" s="153"/>
      <c r="C14" s="153"/>
      <c r="D14" s="153"/>
      <c r="E14" s="153"/>
      <c r="F14" s="153"/>
      <c r="G14" s="153"/>
      <c r="H14" s="153"/>
      <c r="I14" s="153"/>
      <c r="J14" s="153"/>
      <c r="K14" s="330"/>
      <c r="L14" s="29"/>
    </row>
    <row r="15" spans="1:12" s="22" customFormat="1" ht="15">
      <c r="A15" s="332" t="s">
        <v>197</v>
      </c>
      <c r="B15" s="348">
        <v>0</v>
      </c>
      <c r="C15" s="348">
        <v>0</v>
      </c>
      <c r="D15" s="349">
        <v>55105</v>
      </c>
      <c r="E15" s="349">
        <v>25688</v>
      </c>
      <c r="F15" s="139">
        <v>6728</v>
      </c>
      <c r="G15" s="350">
        <v>-1816</v>
      </c>
      <c r="H15" s="350">
        <v>-6110</v>
      </c>
      <c r="I15" s="349">
        <v>79595</v>
      </c>
      <c r="J15" s="148">
        <v>336</v>
      </c>
      <c r="K15" s="349">
        <v>79931</v>
      </c>
      <c r="L15" s="29"/>
    </row>
    <row r="16" spans="1:12" s="17" customFormat="1" ht="15">
      <c r="A16" s="288" t="s">
        <v>242</v>
      </c>
      <c r="B16" s="76">
        <v>115089</v>
      </c>
      <c r="C16" s="76">
        <v>343032</v>
      </c>
      <c r="D16" s="78">
        <v>1870573</v>
      </c>
      <c r="E16" s="77">
        <v>19744</v>
      </c>
      <c r="F16" s="77">
        <v>11820</v>
      </c>
      <c r="G16" s="155">
        <v>8745</v>
      </c>
      <c r="H16" s="351">
        <v>-6354</v>
      </c>
      <c r="I16" s="78">
        <v>2362649</v>
      </c>
      <c r="J16" s="155">
        <v>3097</v>
      </c>
      <c r="K16" s="78">
        <v>2365746</v>
      </c>
      <c r="L16" s="29"/>
    </row>
    <row r="17" spans="1:12" s="20" customFormat="1" ht="15">
      <c r="A17" s="409"/>
      <c r="B17" s="409"/>
      <c r="C17" s="409"/>
      <c r="D17" s="409"/>
      <c r="E17" s="409"/>
      <c r="F17" s="409"/>
      <c r="G17" s="409"/>
      <c r="H17" s="409"/>
      <c r="I17" s="409"/>
      <c r="J17" s="409"/>
      <c r="K17" s="409"/>
      <c r="L17" s="29"/>
    </row>
    <row r="18" spans="1:12" s="22" customFormat="1" ht="15">
      <c r="A18" s="333" t="s">
        <v>242</v>
      </c>
      <c r="B18" s="352">
        <v>115089</v>
      </c>
      <c r="C18" s="352">
        <v>343032</v>
      </c>
      <c r="D18" s="353">
        <v>1870573</v>
      </c>
      <c r="E18" s="354">
        <v>19744</v>
      </c>
      <c r="F18" s="354">
        <v>11820</v>
      </c>
      <c r="G18" s="355">
        <v>8745</v>
      </c>
      <c r="H18" s="356">
        <v>-6354</v>
      </c>
      <c r="I18" s="353">
        <v>2362649</v>
      </c>
      <c r="J18" s="355">
        <v>3097</v>
      </c>
      <c r="K18" s="353">
        <v>2365746</v>
      </c>
      <c r="L18" s="29"/>
    </row>
    <row r="19" spans="1:12" s="20" customFormat="1" ht="15">
      <c r="A19" s="334"/>
      <c r="B19" s="335"/>
      <c r="C19" s="335"/>
      <c r="D19" s="335"/>
      <c r="E19" s="335"/>
      <c r="F19" s="335"/>
      <c r="G19" s="335"/>
      <c r="H19" s="335"/>
      <c r="I19" s="335"/>
      <c r="J19" s="335"/>
      <c r="K19" s="335"/>
      <c r="L19" s="29"/>
    </row>
    <row r="20" spans="1:12" s="22" customFormat="1" ht="15">
      <c r="A20" s="331" t="s">
        <v>113</v>
      </c>
      <c r="B20" s="345">
        <v>0</v>
      </c>
      <c r="C20" s="345">
        <v>0</v>
      </c>
      <c r="D20" s="357">
        <v>-65187</v>
      </c>
      <c r="E20" s="345">
        <v>0</v>
      </c>
      <c r="F20" s="345">
        <v>0</v>
      </c>
      <c r="G20" s="345">
        <v>0</v>
      </c>
      <c r="H20" s="345">
        <v>0</v>
      </c>
      <c r="I20" s="357">
        <v>-65187</v>
      </c>
      <c r="J20" s="358">
        <v>-1370</v>
      </c>
      <c r="K20" s="357">
        <v>-66557</v>
      </c>
      <c r="L20" s="29"/>
    </row>
    <row r="21" spans="1:12" s="17" customFormat="1" ht="30">
      <c r="A21" s="143" t="s">
        <v>543</v>
      </c>
      <c r="B21" s="74">
        <v>0</v>
      </c>
      <c r="C21" s="74">
        <v>0</v>
      </c>
      <c r="D21" s="269">
        <v>-16912</v>
      </c>
      <c r="E21" s="74">
        <v>0</v>
      </c>
      <c r="F21" s="74">
        <v>0</v>
      </c>
      <c r="G21" s="74">
        <v>0</v>
      </c>
      <c r="H21" s="74">
        <v>0</v>
      </c>
      <c r="I21" s="269">
        <v>-16912</v>
      </c>
      <c r="J21" s="190">
        <v>-2332</v>
      </c>
      <c r="K21" s="269">
        <v>-19244</v>
      </c>
      <c r="L21" s="29"/>
    </row>
    <row r="22" spans="1:12" s="17" customFormat="1" ht="30">
      <c r="A22" s="143" t="s">
        <v>544</v>
      </c>
      <c r="B22" s="74">
        <v>0</v>
      </c>
      <c r="C22" s="74">
        <v>0</v>
      </c>
      <c r="D22" s="72">
        <v>302203</v>
      </c>
      <c r="E22" s="269">
        <v>-26795</v>
      </c>
      <c r="F22" s="100">
        <v>3410</v>
      </c>
      <c r="G22" s="142">
        <v>297</v>
      </c>
      <c r="H22" s="100">
        <v>6107</v>
      </c>
      <c r="I22" s="72">
        <v>285222</v>
      </c>
      <c r="J22" s="100">
        <v>1161</v>
      </c>
      <c r="K22" s="72">
        <v>286383</v>
      </c>
      <c r="L22" s="29"/>
    </row>
    <row r="23" spans="1:12" s="20" customFormat="1" ht="15">
      <c r="A23" s="329" t="s">
        <v>196</v>
      </c>
      <c r="B23" s="153"/>
      <c r="C23" s="153"/>
      <c r="D23" s="153"/>
      <c r="E23" s="153"/>
      <c r="F23" s="153"/>
      <c r="G23" s="153"/>
      <c r="H23" s="153"/>
      <c r="I23" s="153"/>
      <c r="J23" s="153"/>
      <c r="K23" s="330"/>
      <c r="L23" s="29"/>
    </row>
    <row r="24" spans="1:12" s="22" customFormat="1" ht="15">
      <c r="A24" s="331" t="s">
        <v>12</v>
      </c>
      <c r="B24" s="345">
        <v>0</v>
      </c>
      <c r="C24" s="345">
        <v>0</v>
      </c>
      <c r="D24" s="346">
        <v>290253</v>
      </c>
      <c r="E24" s="345">
        <v>0</v>
      </c>
      <c r="F24" s="345">
        <v>0</v>
      </c>
      <c r="G24" s="345">
        <v>0</v>
      </c>
      <c r="H24" s="345">
        <v>0</v>
      </c>
      <c r="I24" s="346">
        <v>290253</v>
      </c>
      <c r="J24" s="347">
        <v>1161</v>
      </c>
      <c r="K24" s="346">
        <v>291414</v>
      </c>
      <c r="L24" s="29"/>
    </row>
    <row r="25" spans="1:12" s="20" customFormat="1" ht="15">
      <c r="A25" s="329" t="s">
        <v>196</v>
      </c>
      <c r="B25" s="153"/>
      <c r="C25" s="153"/>
      <c r="D25" s="153"/>
      <c r="E25" s="153"/>
      <c r="F25" s="153"/>
      <c r="G25" s="153"/>
      <c r="H25" s="153"/>
      <c r="I25" s="153"/>
      <c r="J25" s="153"/>
      <c r="K25" s="330"/>
      <c r="L25" s="29"/>
    </row>
    <row r="26" spans="1:12" s="22" customFormat="1" ht="15">
      <c r="A26" s="331" t="s">
        <v>197</v>
      </c>
      <c r="B26" s="345">
        <v>0</v>
      </c>
      <c r="C26" s="345">
        <v>0</v>
      </c>
      <c r="D26" s="359">
        <v>11950</v>
      </c>
      <c r="E26" s="357">
        <v>-26795</v>
      </c>
      <c r="F26" s="347">
        <v>3410</v>
      </c>
      <c r="G26" s="360">
        <v>297</v>
      </c>
      <c r="H26" s="347">
        <v>6107</v>
      </c>
      <c r="I26" s="358">
        <v>-5031</v>
      </c>
      <c r="J26" s="345">
        <v>0</v>
      </c>
      <c r="K26" s="358">
        <v>-5031</v>
      </c>
      <c r="L26" s="29"/>
    </row>
    <row r="27" spans="1:12" s="20" customFormat="1" ht="15">
      <c r="A27" s="336"/>
      <c r="B27" s="337"/>
      <c r="C27" s="337"/>
      <c r="D27" s="337"/>
      <c r="E27" s="337"/>
      <c r="F27" s="337"/>
      <c r="G27" s="337"/>
      <c r="H27" s="337"/>
      <c r="I27" s="337"/>
      <c r="J27" s="337"/>
      <c r="K27" s="337"/>
      <c r="L27" s="29"/>
    </row>
    <row r="28" spans="1:12" s="31" customFormat="1" ht="15" customHeight="1" thickBot="1">
      <c r="A28" s="338" t="s">
        <v>545</v>
      </c>
      <c r="B28" s="102">
        <v>115089</v>
      </c>
      <c r="C28" s="102">
        <v>343032</v>
      </c>
      <c r="D28" s="101">
        <v>2090677</v>
      </c>
      <c r="E28" s="361">
        <v>-7051</v>
      </c>
      <c r="F28" s="362">
        <v>15230</v>
      </c>
      <c r="G28" s="363">
        <v>9042</v>
      </c>
      <c r="H28" s="364">
        <v>-247</v>
      </c>
      <c r="I28" s="101">
        <v>2565772</v>
      </c>
      <c r="J28" s="365">
        <v>556</v>
      </c>
      <c r="K28" s="101">
        <v>2566328</v>
      </c>
      <c r="L28" s="94"/>
    </row>
    <row r="29" spans="1:12" ht="28.5" customHeight="1">
      <c r="A29" s="410" t="s">
        <v>569</v>
      </c>
      <c r="B29" s="411"/>
      <c r="C29" s="411"/>
      <c r="D29" s="411"/>
      <c r="E29" s="411"/>
      <c r="F29" s="411"/>
      <c r="G29" s="411"/>
      <c r="H29" s="411"/>
      <c r="I29" s="411"/>
      <c r="J29" s="411"/>
      <c r="K29" s="411"/>
      <c r="L29" s="94"/>
    </row>
    <row r="30" spans="1:12" ht="15" customHeight="1">
      <c r="A30" s="94"/>
      <c r="B30" s="13"/>
      <c r="C30" s="13"/>
      <c r="D30" s="13"/>
      <c r="E30" s="13"/>
      <c r="F30" s="94"/>
      <c r="G30" s="94"/>
      <c r="H30" s="94"/>
      <c r="I30" s="94"/>
      <c r="J30" s="94"/>
      <c r="K30" s="94"/>
      <c r="L30" s="94"/>
    </row>
  </sheetData>
  <sheetProtection/>
  <mergeCells count="3">
    <mergeCell ref="E6:H6"/>
    <mergeCell ref="A17:K17"/>
    <mergeCell ref="A29:K29"/>
  </mergeCells>
  <printOptions/>
  <pageMargins left="0.75" right="0.75" top="1" bottom="1" header="0.5" footer="0.5"/>
  <pageSetup orientation="portrait" paperSize="9"/>
</worksheet>
</file>

<file path=xl/worksheets/sheet43.xml><?xml version="1.0" encoding="utf-8"?>
<worksheet xmlns="http://schemas.openxmlformats.org/spreadsheetml/2006/main" xmlns:r="http://schemas.openxmlformats.org/officeDocument/2006/relationships">
  <sheetPr>
    <tabColor rgb="FFCCFFCC"/>
  </sheetPr>
  <dimension ref="A1:H34"/>
  <sheetViews>
    <sheetView showGridLines="0" workbookViewId="0" topLeftCell="A1">
      <selection activeCell="A1" sqref="A1"/>
    </sheetView>
  </sheetViews>
  <sheetFormatPr defaultColWidth="11.00390625" defaultRowHeight="15" customHeight="1"/>
  <cols>
    <col min="1" max="1" width="45.375" style="7" customWidth="1"/>
    <col min="2" max="2" width="6.75390625" style="7" customWidth="1"/>
    <col min="3" max="4" width="14.00390625" style="6" customWidth="1"/>
    <col min="5" max="201" width="14.00390625" style="7" customWidth="1"/>
    <col min="202" max="16384" width="10.75390625" style="7" customWidth="1"/>
  </cols>
  <sheetData>
    <row r="1" ht="15" customHeight="1">
      <c r="A1" s="1" t="str">
        <f>HYPERLINK("#'Index'!A1","Back to index")</f>
        <v>Back to index</v>
      </c>
    </row>
    <row r="2" spans="1:2" ht="15" customHeight="1">
      <c r="A2" s="2"/>
      <c r="B2" s="2"/>
    </row>
    <row r="3" spans="1:2" ht="45" customHeight="1">
      <c r="A3" s="8" t="s">
        <v>263</v>
      </c>
      <c r="B3" s="8"/>
    </row>
    <row r="4" spans="1:4" ht="21" customHeight="1">
      <c r="A4" s="9" t="s">
        <v>266</v>
      </c>
      <c r="B4" s="9"/>
      <c r="C4" s="10"/>
      <c r="D4" s="11"/>
    </row>
    <row r="5" spans="1:7" ht="15">
      <c r="A5" s="412"/>
      <c r="B5" s="412"/>
      <c r="C5" s="413"/>
      <c r="D5" s="413"/>
      <c r="E5" s="413"/>
      <c r="F5" s="413"/>
      <c r="G5" s="413"/>
    </row>
    <row r="6" spans="1:8" s="17" customFormat="1" ht="15.75" thickBot="1">
      <c r="A6" s="57"/>
      <c r="B6" s="57"/>
      <c r="C6" s="103" t="s">
        <v>394</v>
      </c>
      <c r="D6" s="16" t="s">
        <v>395</v>
      </c>
      <c r="E6" s="16" t="s">
        <v>440</v>
      </c>
      <c r="F6" s="16" t="s">
        <v>441</v>
      </c>
      <c r="G6" s="16" t="s">
        <v>442</v>
      </c>
      <c r="H6" s="29"/>
    </row>
    <row r="7" spans="1:7" s="20" customFormat="1" ht="15">
      <c r="A7" s="44"/>
      <c r="B7" s="44"/>
      <c r="C7" s="104"/>
      <c r="D7" s="45"/>
      <c r="E7" s="45"/>
      <c r="F7" s="45"/>
      <c r="G7" s="45"/>
    </row>
    <row r="8" spans="1:7" s="22" customFormat="1" ht="15">
      <c r="A8" s="40" t="s">
        <v>443</v>
      </c>
      <c r="B8" s="40"/>
      <c r="C8" s="105"/>
      <c r="D8" s="47"/>
      <c r="E8" s="47"/>
      <c r="F8" s="47"/>
      <c r="G8" s="47"/>
    </row>
    <row r="9" spans="1:8" s="17" customFormat="1" ht="15">
      <c r="A9" s="41" t="s">
        <v>453</v>
      </c>
      <c r="B9" s="24" t="s">
        <v>444</v>
      </c>
      <c r="C9" s="69">
        <v>10424</v>
      </c>
      <c r="D9" s="100">
        <v>9880</v>
      </c>
      <c r="E9" s="100">
        <v>9475</v>
      </c>
      <c r="F9" s="73">
        <v>10995</v>
      </c>
      <c r="G9" s="73">
        <v>11241</v>
      </c>
      <c r="H9" s="29"/>
    </row>
    <row r="10" spans="1:8" s="17" customFormat="1" ht="15">
      <c r="A10" s="41" t="s">
        <v>454</v>
      </c>
      <c r="B10" s="24" t="s">
        <v>444</v>
      </c>
      <c r="C10" s="232">
        <v>453</v>
      </c>
      <c r="D10" s="142">
        <v>545</v>
      </c>
      <c r="E10" s="142">
        <v>312</v>
      </c>
      <c r="F10" s="142">
        <v>336</v>
      </c>
      <c r="G10" s="142">
        <v>216</v>
      </c>
      <c r="H10" s="29"/>
    </row>
    <row r="11" spans="1:8" s="17" customFormat="1" ht="15">
      <c r="A11" s="41" t="s">
        <v>455</v>
      </c>
      <c r="B11" s="24" t="s">
        <v>444</v>
      </c>
      <c r="C11" s="232">
        <v>462</v>
      </c>
      <c r="D11" s="142">
        <v>440</v>
      </c>
      <c r="E11" s="142">
        <v>358</v>
      </c>
      <c r="F11" s="142">
        <v>500</v>
      </c>
      <c r="G11" s="142">
        <v>288</v>
      </c>
      <c r="H11" s="29"/>
    </row>
    <row r="12" spans="1:8" s="17" customFormat="1" ht="15">
      <c r="A12" s="41" t="s">
        <v>456</v>
      </c>
      <c r="B12" s="24" t="s">
        <v>444</v>
      </c>
      <c r="C12" s="232">
        <v>119</v>
      </c>
      <c r="D12" s="142">
        <v>121</v>
      </c>
      <c r="E12" s="142">
        <v>135</v>
      </c>
      <c r="F12" s="142">
        <v>136</v>
      </c>
      <c r="G12" s="142">
        <v>128</v>
      </c>
      <c r="H12" s="29"/>
    </row>
    <row r="13" spans="1:8" s="17" customFormat="1" ht="15">
      <c r="A13" s="41" t="s">
        <v>457</v>
      </c>
      <c r="B13" s="24" t="s">
        <v>444</v>
      </c>
      <c r="C13" s="232">
        <v>334</v>
      </c>
      <c r="D13" s="142">
        <v>424</v>
      </c>
      <c r="E13" s="142">
        <v>177</v>
      </c>
      <c r="F13" s="142">
        <v>200</v>
      </c>
      <c r="G13" s="116">
        <v>88</v>
      </c>
      <c r="H13" s="29"/>
    </row>
    <row r="14" spans="1:8" s="17" customFormat="1" ht="15">
      <c r="A14" s="41" t="s">
        <v>550</v>
      </c>
      <c r="B14" s="24" t="s">
        <v>444</v>
      </c>
      <c r="C14" s="232">
        <v>332</v>
      </c>
      <c r="D14" s="142">
        <v>308</v>
      </c>
      <c r="E14" s="142">
        <v>229</v>
      </c>
      <c r="F14" s="142">
        <v>370</v>
      </c>
      <c r="G14" s="142">
        <v>167</v>
      </c>
      <c r="H14" s="29"/>
    </row>
    <row r="15" spans="1:8" s="17" customFormat="1" ht="15">
      <c r="A15" s="41" t="s">
        <v>458</v>
      </c>
      <c r="B15" s="24" t="s">
        <v>444</v>
      </c>
      <c r="C15" s="232">
        <v>322</v>
      </c>
      <c r="D15" s="142">
        <v>408</v>
      </c>
      <c r="E15" s="142">
        <v>159</v>
      </c>
      <c r="F15" s="142">
        <v>170</v>
      </c>
      <c r="G15" s="116">
        <v>58</v>
      </c>
      <c r="H15" s="29"/>
    </row>
    <row r="16" spans="1:8" s="17" customFormat="1" ht="15">
      <c r="A16" s="366" t="s">
        <v>559</v>
      </c>
      <c r="B16" s="367" t="s">
        <v>444</v>
      </c>
      <c r="C16" s="232">
        <v>329</v>
      </c>
      <c r="D16" s="368">
        <v>298</v>
      </c>
      <c r="E16" s="368">
        <v>213</v>
      </c>
      <c r="F16" s="368">
        <v>343</v>
      </c>
      <c r="G16" s="368">
        <v>137</v>
      </c>
      <c r="H16" s="29"/>
    </row>
    <row r="17" spans="1:8" s="17" customFormat="1" ht="15">
      <c r="A17" s="41" t="s">
        <v>459</v>
      </c>
      <c r="B17" s="24" t="s">
        <v>444</v>
      </c>
      <c r="C17" s="232">
        <v>263</v>
      </c>
      <c r="D17" s="142">
        <v>318</v>
      </c>
      <c r="E17" s="142">
        <v>124</v>
      </c>
      <c r="F17" s="142">
        <v>134</v>
      </c>
      <c r="G17" s="116">
        <v>44</v>
      </c>
      <c r="H17" s="29"/>
    </row>
    <row r="18" spans="1:8" s="17" customFormat="1" ht="15">
      <c r="A18" s="41" t="s">
        <v>460</v>
      </c>
      <c r="B18" s="24" t="s">
        <v>444</v>
      </c>
      <c r="C18" s="232">
        <v>265</v>
      </c>
      <c r="D18" s="142">
        <v>236</v>
      </c>
      <c r="E18" s="142">
        <v>165</v>
      </c>
      <c r="F18" s="142">
        <v>257</v>
      </c>
      <c r="G18" s="116">
        <v>99</v>
      </c>
      <c r="H18" s="29"/>
    </row>
    <row r="19" spans="1:8" s="17" customFormat="1" ht="15">
      <c r="A19" s="41" t="s">
        <v>445</v>
      </c>
      <c r="B19" s="24" t="s">
        <v>444</v>
      </c>
      <c r="C19" s="232">
        <v>203</v>
      </c>
      <c r="D19" s="142">
        <v>480</v>
      </c>
      <c r="E19" s="142">
        <v>239</v>
      </c>
      <c r="F19" s="142">
        <v>365</v>
      </c>
      <c r="G19" s="142">
        <v>401</v>
      </c>
      <c r="H19" s="29"/>
    </row>
    <row r="20" spans="1:8" s="17" customFormat="1" ht="15">
      <c r="A20" s="41" t="s">
        <v>446</v>
      </c>
      <c r="B20" s="24" t="s">
        <v>444</v>
      </c>
      <c r="C20" s="232">
        <v>182</v>
      </c>
      <c r="D20" s="142">
        <v>175</v>
      </c>
      <c r="E20" s="142">
        <v>143</v>
      </c>
      <c r="F20" s="142">
        <v>112</v>
      </c>
      <c r="G20" s="142">
        <v>128</v>
      </c>
      <c r="H20" s="29"/>
    </row>
    <row r="21" spans="1:7" s="20" customFormat="1" ht="15">
      <c r="A21" s="50"/>
      <c r="B21" s="26"/>
      <c r="C21" s="162"/>
      <c r="D21" s="26"/>
      <c r="E21" s="26"/>
      <c r="F21" s="26"/>
      <c r="G21" s="26"/>
    </row>
    <row r="22" spans="1:8" s="17" customFormat="1" ht="15">
      <c r="A22" s="366" t="s">
        <v>464</v>
      </c>
      <c r="B22" s="369" t="s">
        <v>447</v>
      </c>
      <c r="C22" s="370">
        <v>14.8</v>
      </c>
      <c r="D22" s="371">
        <v>15.1</v>
      </c>
      <c r="E22" s="371">
        <v>10.9</v>
      </c>
      <c r="F22" s="371">
        <v>18.7</v>
      </c>
      <c r="G22" s="372">
        <v>8.5</v>
      </c>
      <c r="H22" s="29"/>
    </row>
    <row r="23" spans="1:7" s="29" customFormat="1" ht="15">
      <c r="A23" s="59"/>
      <c r="B23" s="60"/>
      <c r="C23" s="255"/>
      <c r="D23" s="60"/>
      <c r="E23" s="60"/>
      <c r="F23" s="60"/>
      <c r="G23" s="60"/>
    </row>
    <row r="24" spans="1:7" s="22" customFormat="1" ht="15">
      <c r="A24" s="40" t="s">
        <v>448</v>
      </c>
      <c r="B24" s="154"/>
      <c r="C24" s="105"/>
      <c r="D24" s="47"/>
      <c r="E24" s="47"/>
      <c r="F24" s="47"/>
      <c r="G24" s="47"/>
    </row>
    <row r="25" spans="1:8" s="17" customFormat="1" ht="15">
      <c r="A25" s="41" t="s">
        <v>449</v>
      </c>
      <c r="B25" s="24" t="s">
        <v>444</v>
      </c>
      <c r="C25" s="98">
        <v>4502</v>
      </c>
      <c r="D25" s="100">
        <v>4361</v>
      </c>
      <c r="E25" s="100">
        <v>4027</v>
      </c>
      <c r="F25" s="100">
        <v>4044</v>
      </c>
      <c r="G25" s="100">
        <v>3943</v>
      </c>
      <c r="H25" s="29"/>
    </row>
    <row r="26" spans="1:8" s="17" customFormat="1" ht="15" customHeight="1">
      <c r="A26" s="41" t="s">
        <v>14</v>
      </c>
      <c r="B26" s="24" t="s">
        <v>444</v>
      </c>
      <c r="C26" s="98">
        <v>1354</v>
      </c>
      <c r="D26" s="100">
        <v>1489</v>
      </c>
      <c r="E26" s="100">
        <v>1450</v>
      </c>
      <c r="F26" s="100">
        <v>1440</v>
      </c>
      <c r="G26" s="100">
        <v>1468</v>
      </c>
      <c r="H26" s="29"/>
    </row>
    <row r="27" spans="1:8" ht="15" customHeight="1">
      <c r="A27" s="41" t="s">
        <v>53</v>
      </c>
      <c r="B27" s="24" t="s">
        <v>444</v>
      </c>
      <c r="C27" s="98">
        <v>2566</v>
      </c>
      <c r="D27" s="100">
        <v>2366</v>
      </c>
      <c r="E27" s="100">
        <v>1991</v>
      </c>
      <c r="F27" s="100">
        <v>1969</v>
      </c>
      <c r="G27" s="100">
        <v>1877</v>
      </c>
      <c r="H27" s="94"/>
    </row>
    <row r="28" spans="1:7" s="20" customFormat="1" ht="15">
      <c r="A28" s="50"/>
      <c r="B28" s="26"/>
      <c r="C28" s="162"/>
      <c r="D28" s="26"/>
      <c r="E28" s="26"/>
      <c r="F28" s="26"/>
      <c r="G28" s="26"/>
    </row>
    <row r="29" spans="1:7" s="22" customFormat="1" ht="15">
      <c r="A29" s="40" t="s">
        <v>450</v>
      </c>
      <c r="B29" s="154"/>
      <c r="C29" s="105"/>
      <c r="D29" s="47"/>
      <c r="E29" s="47"/>
      <c r="F29" s="47"/>
      <c r="G29" s="47"/>
    </row>
    <row r="30" spans="1:8" s="17" customFormat="1" ht="15">
      <c r="A30" s="41" t="s">
        <v>451</v>
      </c>
      <c r="B30" s="24" t="s">
        <v>444</v>
      </c>
      <c r="C30" s="98">
        <v>2708</v>
      </c>
      <c r="D30" s="100">
        <v>3081</v>
      </c>
      <c r="E30" s="100">
        <v>2242</v>
      </c>
      <c r="F30" s="100">
        <v>2558</v>
      </c>
      <c r="G30" s="100">
        <v>1761</v>
      </c>
      <c r="H30" s="29"/>
    </row>
    <row r="31" spans="1:8" ht="15" customHeight="1">
      <c r="A31" s="41" t="s">
        <v>461</v>
      </c>
      <c r="B31" s="373" t="s">
        <v>452</v>
      </c>
      <c r="C31" s="113">
        <v>5.81</v>
      </c>
      <c r="D31" s="114">
        <v>7.04</v>
      </c>
      <c r="E31" s="114">
        <v>2.71</v>
      </c>
      <c r="F31" s="114">
        <v>2.95</v>
      </c>
      <c r="G31" s="114">
        <v>0.95</v>
      </c>
      <c r="H31" s="94"/>
    </row>
    <row r="32" spans="1:8" ht="15" customHeight="1">
      <c r="A32" s="41" t="s">
        <v>462</v>
      </c>
      <c r="B32" s="373" t="s">
        <v>452</v>
      </c>
      <c r="C32" s="113">
        <v>5.87</v>
      </c>
      <c r="D32" s="114">
        <v>5.21</v>
      </c>
      <c r="E32" s="114">
        <v>3.64</v>
      </c>
      <c r="F32" s="114">
        <v>5.68</v>
      </c>
      <c r="G32" s="114">
        <v>2.17</v>
      </c>
      <c r="H32" s="94"/>
    </row>
    <row r="33" spans="1:8" ht="15" customHeight="1" thickBot="1">
      <c r="A33" s="42" t="s">
        <v>463</v>
      </c>
      <c r="B33" s="374" t="s">
        <v>452</v>
      </c>
      <c r="C33" s="375">
        <v>1.55</v>
      </c>
      <c r="D33" s="376">
        <v>1.45</v>
      </c>
      <c r="E33" s="376">
        <v>1.25</v>
      </c>
      <c r="F33" s="376">
        <v>1.35</v>
      </c>
      <c r="G33" s="376">
        <v>1</v>
      </c>
      <c r="H33" s="94"/>
    </row>
    <row r="34" spans="1:8" ht="160.5" customHeight="1">
      <c r="A34" s="414" t="s">
        <v>549</v>
      </c>
      <c r="B34" s="414"/>
      <c r="C34" s="414"/>
      <c r="D34" s="414"/>
      <c r="E34" s="414"/>
      <c r="F34" s="414"/>
      <c r="G34" s="414"/>
      <c r="H34" s="94"/>
    </row>
  </sheetData>
  <sheetProtection/>
  <mergeCells count="2">
    <mergeCell ref="A5:G5"/>
    <mergeCell ref="A34:G34"/>
  </mergeCells>
  <printOptions/>
  <pageMargins left="0.75" right="0.75" top="1" bottom="1" header="0.5" footer="0.5"/>
  <pageSetup orientation="portrait" paperSize="9"/>
</worksheet>
</file>

<file path=xl/worksheets/sheet44.xml><?xml version="1.0" encoding="utf-8"?>
<worksheet xmlns="http://schemas.openxmlformats.org/spreadsheetml/2006/main" xmlns:r="http://schemas.openxmlformats.org/officeDocument/2006/relationships">
  <sheetPr>
    <tabColor rgb="FFCCFFCC"/>
  </sheetPr>
  <dimension ref="A1:C12"/>
  <sheetViews>
    <sheetView showGridLines="0" workbookViewId="0" topLeftCell="A1">
      <selection activeCell="C10" sqref="C10"/>
    </sheetView>
  </sheetViews>
  <sheetFormatPr defaultColWidth="11.00390625" defaultRowHeight="15" customHeight="1"/>
  <cols>
    <col min="1" max="1" width="23.25390625" style="7" customWidth="1"/>
    <col min="2" max="2" width="57.125" style="6" customWidth="1"/>
    <col min="3" max="204" width="14.00390625" style="7" customWidth="1"/>
    <col min="205" max="16384" width="10.75390625" style="7" customWidth="1"/>
  </cols>
  <sheetData>
    <row r="1" ht="15" customHeight="1">
      <c r="A1" s="1" t="str">
        <f>HYPERLINK("#'Index'!A1","Back to index")</f>
        <v>Back to index</v>
      </c>
    </row>
    <row r="2" ht="15" customHeight="1">
      <c r="A2" s="2"/>
    </row>
    <row r="3" ht="45" customHeight="1">
      <c r="A3" s="8" t="s">
        <v>263</v>
      </c>
    </row>
    <row r="4" spans="1:2" ht="21" customHeight="1">
      <c r="A4" s="377" t="s">
        <v>202</v>
      </c>
      <c r="B4" s="378"/>
    </row>
    <row r="5" spans="1:3" ht="15">
      <c r="A5" s="12"/>
      <c r="B5" s="13"/>
      <c r="C5" s="94"/>
    </row>
    <row r="6" spans="1:3" s="22" customFormat="1" ht="15">
      <c r="A6" s="143" t="s">
        <v>465</v>
      </c>
      <c r="B6" s="143" t="s">
        <v>466</v>
      </c>
      <c r="C6" s="29"/>
    </row>
    <row r="7" spans="1:3" s="17" customFormat="1" ht="15">
      <c r="A7" s="143" t="s">
        <v>467</v>
      </c>
      <c r="B7" s="143" t="s">
        <v>468</v>
      </c>
      <c r="C7" s="29"/>
    </row>
    <row r="8" spans="1:3" s="17" customFormat="1" ht="15">
      <c r="A8" s="143" t="s">
        <v>469</v>
      </c>
      <c r="B8" s="143" t="s">
        <v>470</v>
      </c>
      <c r="C8" s="29"/>
    </row>
    <row r="9" spans="1:3" s="17" customFormat="1" ht="15">
      <c r="A9" s="143" t="s">
        <v>471</v>
      </c>
      <c r="B9" s="143" t="s">
        <v>472</v>
      </c>
      <c r="C9" s="29"/>
    </row>
    <row r="10" spans="1:3" ht="15" customHeight="1" thickBot="1">
      <c r="A10" s="379" t="s">
        <v>473</v>
      </c>
      <c r="B10" s="379" t="s">
        <v>474</v>
      </c>
      <c r="C10" s="94"/>
    </row>
    <row r="11" spans="1:3" ht="15" customHeight="1">
      <c r="A11" s="94"/>
      <c r="B11" s="13"/>
      <c r="C11" s="94"/>
    </row>
    <row r="12" spans="1:3" ht="15" customHeight="1">
      <c r="A12" s="94"/>
      <c r="B12" s="13"/>
      <c r="C12" s="94"/>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tabColor rgb="FFCCFFCC"/>
  </sheetPr>
  <dimension ref="A1:L16"/>
  <sheetViews>
    <sheetView showGridLines="0" workbookViewId="0" topLeftCell="A1">
      <selection activeCell="A1" sqref="A1"/>
    </sheetView>
  </sheetViews>
  <sheetFormatPr defaultColWidth="11.00390625" defaultRowHeight="15" customHeight="1"/>
  <cols>
    <col min="1" max="1" width="25.125" style="7" customWidth="1"/>
    <col min="2" max="5" width="14.00390625" style="6" customWidth="1"/>
    <col min="6" max="199" width="14.00390625" style="7" customWidth="1"/>
    <col min="200" max="16384" width="10.75390625" style="7" customWidth="1"/>
  </cols>
  <sheetData>
    <row r="1" ht="15" customHeight="1">
      <c r="A1" s="1" t="str">
        <f>HYPERLINK("#'Index'!A1","Back to index")</f>
        <v>Back to index</v>
      </c>
    </row>
    <row r="2" ht="15" customHeight="1">
      <c r="A2" s="2"/>
    </row>
    <row r="3" ht="45" customHeight="1">
      <c r="A3" s="8" t="s">
        <v>263</v>
      </c>
    </row>
    <row r="4" spans="1:5" ht="21" customHeight="1">
      <c r="A4" s="9" t="s">
        <v>24</v>
      </c>
      <c r="B4" s="10"/>
      <c r="C4" s="10"/>
      <c r="D4" s="10"/>
      <c r="E4" s="11"/>
    </row>
    <row r="5" spans="1:5" ht="15">
      <c r="A5" s="35"/>
      <c r="B5" s="10"/>
      <c r="C5" s="10"/>
      <c r="D5" s="10"/>
      <c r="E5" s="36"/>
    </row>
    <row r="6" spans="1:12" s="17" customFormat="1" ht="75.75" thickBot="1">
      <c r="A6" s="57" t="s">
        <v>130</v>
      </c>
      <c r="B6" s="16"/>
      <c r="C6" s="16" t="s">
        <v>154</v>
      </c>
      <c r="D6" s="16" t="s">
        <v>135</v>
      </c>
      <c r="E6" s="58" t="s">
        <v>125</v>
      </c>
      <c r="F6" s="16" t="s">
        <v>133</v>
      </c>
      <c r="G6" s="16" t="s">
        <v>134</v>
      </c>
      <c r="H6" s="16" t="s">
        <v>509</v>
      </c>
      <c r="I6" s="16" t="s">
        <v>510</v>
      </c>
      <c r="J6" s="58" t="s">
        <v>155</v>
      </c>
      <c r="K6" s="16" t="s">
        <v>546</v>
      </c>
      <c r="L6" s="58" t="s">
        <v>136</v>
      </c>
    </row>
    <row r="7" spans="1:12" s="20" customFormat="1" ht="15">
      <c r="A7" s="39"/>
      <c r="B7" s="19"/>
      <c r="C7" s="19"/>
      <c r="D7" s="19"/>
      <c r="E7" s="19"/>
      <c r="F7" s="19"/>
      <c r="G7" s="19"/>
      <c r="H7" s="19"/>
      <c r="I7" s="19"/>
      <c r="J7" s="19"/>
      <c r="K7" s="19"/>
      <c r="L7" s="19"/>
    </row>
    <row r="8" spans="1:12" s="27" customFormat="1" ht="15">
      <c r="A8" s="59" t="s">
        <v>166</v>
      </c>
      <c r="B8" s="60" t="s">
        <v>395</v>
      </c>
      <c r="C8" s="65">
        <v>570000</v>
      </c>
      <c r="D8" s="66">
        <v>19586</v>
      </c>
      <c r="E8" s="65">
        <v>589586</v>
      </c>
      <c r="F8" s="65">
        <v>475000</v>
      </c>
      <c r="G8" s="65">
        <v>686850</v>
      </c>
      <c r="H8" s="60"/>
      <c r="I8" s="60"/>
      <c r="J8" s="67">
        <v>1751436</v>
      </c>
      <c r="K8" s="65">
        <v>260000</v>
      </c>
      <c r="L8" s="67">
        <v>2011436</v>
      </c>
    </row>
    <row r="9" spans="1:12" s="27" customFormat="1" ht="30">
      <c r="A9" s="59" t="s">
        <v>521</v>
      </c>
      <c r="B9" s="61" t="s">
        <v>394</v>
      </c>
      <c r="C9" s="68">
        <v>600000</v>
      </c>
      <c r="D9" s="69">
        <v>22474</v>
      </c>
      <c r="E9" s="70">
        <v>622474</v>
      </c>
      <c r="F9" s="68">
        <v>475000</v>
      </c>
      <c r="G9" s="68">
        <v>559500</v>
      </c>
      <c r="H9" s="62"/>
      <c r="I9" s="62"/>
      <c r="J9" s="71">
        <v>1656974</v>
      </c>
      <c r="K9" s="68">
        <v>260000</v>
      </c>
      <c r="L9" s="71">
        <v>1916974</v>
      </c>
    </row>
    <row r="10" spans="1:12" s="17" customFormat="1" ht="15">
      <c r="A10" s="50" t="s">
        <v>131</v>
      </c>
      <c r="B10" s="24" t="s">
        <v>395</v>
      </c>
      <c r="C10" s="72">
        <v>399000</v>
      </c>
      <c r="D10" s="73">
        <v>18389</v>
      </c>
      <c r="E10" s="72">
        <v>417389</v>
      </c>
      <c r="F10" s="72">
        <v>299250</v>
      </c>
      <c r="G10" s="72">
        <v>460750</v>
      </c>
      <c r="H10" s="24"/>
      <c r="I10" s="24"/>
      <c r="J10" s="75">
        <v>1177389</v>
      </c>
      <c r="K10" s="72">
        <v>180000</v>
      </c>
      <c r="L10" s="75">
        <v>1357389</v>
      </c>
    </row>
    <row r="11" spans="1:12" s="17" customFormat="1" ht="30">
      <c r="A11" s="59" t="s">
        <v>520</v>
      </c>
      <c r="B11" s="61" t="s">
        <v>394</v>
      </c>
      <c r="C11" s="68">
        <v>350000</v>
      </c>
      <c r="D11" s="69">
        <v>15651</v>
      </c>
      <c r="E11" s="70">
        <v>365651</v>
      </c>
      <c r="F11" s="68">
        <v>262500</v>
      </c>
      <c r="G11" s="68">
        <v>310833</v>
      </c>
      <c r="H11" s="62"/>
      <c r="I11" s="62"/>
      <c r="J11" s="70">
        <v>938984</v>
      </c>
      <c r="K11" s="68">
        <v>150000</v>
      </c>
      <c r="L11" s="71">
        <v>1088984</v>
      </c>
    </row>
    <row r="12" spans="1:12" s="17" customFormat="1" ht="15">
      <c r="A12" s="50" t="s">
        <v>518</v>
      </c>
      <c r="B12" s="24" t="s">
        <v>395</v>
      </c>
      <c r="C12" s="74">
        <v>0</v>
      </c>
      <c r="D12" s="74">
        <v>0</v>
      </c>
      <c r="E12" s="74">
        <v>0</v>
      </c>
      <c r="F12" s="74">
        <v>0</v>
      </c>
      <c r="G12" s="74">
        <v>0</v>
      </c>
      <c r="H12" s="24"/>
      <c r="I12" s="24"/>
      <c r="J12" s="74">
        <v>0</v>
      </c>
      <c r="K12" s="74">
        <v>0</v>
      </c>
      <c r="L12" s="74">
        <v>0</v>
      </c>
    </row>
    <row r="13" spans="1:12" s="17" customFormat="1" ht="30">
      <c r="A13" s="59" t="s">
        <v>522</v>
      </c>
      <c r="B13" s="61" t="s">
        <v>280</v>
      </c>
      <c r="C13" s="68">
        <v>315000</v>
      </c>
      <c r="D13" s="69">
        <v>10754</v>
      </c>
      <c r="E13" s="70">
        <v>325754</v>
      </c>
      <c r="F13" s="68">
        <v>227419</v>
      </c>
      <c r="G13" s="87">
        <v>0</v>
      </c>
      <c r="H13" s="88" t="s">
        <v>552</v>
      </c>
      <c r="I13" s="87">
        <v>0</v>
      </c>
      <c r="J13" s="70">
        <v>553173</v>
      </c>
      <c r="K13" s="68">
        <v>160000</v>
      </c>
      <c r="L13" s="70">
        <v>713173</v>
      </c>
    </row>
    <row r="14" spans="1:12" ht="15" customHeight="1">
      <c r="A14" s="50"/>
      <c r="B14" s="63" t="s">
        <v>395</v>
      </c>
      <c r="C14" s="76">
        <v>969000</v>
      </c>
      <c r="D14" s="77">
        <v>37975</v>
      </c>
      <c r="E14" s="78">
        <v>1006975</v>
      </c>
      <c r="F14" s="76">
        <v>774250</v>
      </c>
      <c r="G14" s="78">
        <v>1147600</v>
      </c>
      <c r="H14" s="63"/>
      <c r="I14" s="63"/>
      <c r="J14" s="78">
        <v>2928825</v>
      </c>
      <c r="K14" s="76">
        <v>440000</v>
      </c>
      <c r="L14" s="78">
        <v>3368825</v>
      </c>
    </row>
    <row r="15" spans="1:12" ht="18.75" customHeight="1" thickBot="1">
      <c r="A15" s="85" t="s">
        <v>125</v>
      </c>
      <c r="B15" s="86" t="s">
        <v>394</v>
      </c>
      <c r="C15" s="89">
        <v>1265000</v>
      </c>
      <c r="D15" s="90">
        <v>48879</v>
      </c>
      <c r="E15" s="89">
        <v>1313879</v>
      </c>
      <c r="F15" s="91">
        <v>964919</v>
      </c>
      <c r="G15" s="91">
        <v>870333</v>
      </c>
      <c r="H15" s="86"/>
      <c r="I15" s="86"/>
      <c r="J15" s="89">
        <v>3149131</v>
      </c>
      <c r="K15" s="91">
        <v>570000</v>
      </c>
      <c r="L15" s="89">
        <v>3719131</v>
      </c>
    </row>
    <row r="16" spans="1:12" ht="147" customHeight="1">
      <c r="A16" s="386" t="s">
        <v>551</v>
      </c>
      <c r="B16" s="386"/>
      <c r="C16" s="386"/>
      <c r="D16" s="386"/>
      <c r="E16" s="386"/>
      <c r="F16" s="386"/>
      <c r="G16" s="386"/>
      <c r="H16" s="386"/>
      <c r="I16" s="386"/>
      <c r="J16" s="386"/>
      <c r="K16" s="386"/>
      <c r="L16" s="386"/>
    </row>
  </sheetData>
  <sheetProtection/>
  <mergeCells count="1">
    <mergeCell ref="A16:L16"/>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tabColor rgb="FFCCFFCC"/>
  </sheetPr>
  <dimension ref="A1:G51"/>
  <sheetViews>
    <sheetView showGridLines="0" workbookViewId="0" topLeftCell="A1">
      <selection activeCell="A1" sqref="A1"/>
    </sheetView>
  </sheetViews>
  <sheetFormatPr defaultColWidth="11.00390625" defaultRowHeight="15" customHeight="1"/>
  <cols>
    <col min="1" max="1" width="45.375" style="7" customWidth="1"/>
    <col min="2" max="4" width="14.00390625" style="6" customWidth="1"/>
    <col min="5" max="193" width="14.00390625" style="7" customWidth="1"/>
    <col min="194" max="16384" width="10.75390625" style="7" customWidth="1"/>
  </cols>
  <sheetData>
    <row r="1" ht="15" customHeight="1">
      <c r="A1" s="1" t="str">
        <f>HYPERLINK("#'Index'!A1","Back to index")</f>
        <v>Back to index</v>
      </c>
    </row>
    <row r="2" ht="15" customHeight="1">
      <c r="A2" s="2"/>
    </row>
    <row r="3" ht="45" customHeight="1">
      <c r="A3" s="8" t="s">
        <v>263</v>
      </c>
    </row>
    <row r="4" spans="1:4" ht="21" customHeight="1">
      <c r="A4" s="9" t="s">
        <v>254</v>
      </c>
      <c r="B4" s="10"/>
      <c r="C4" s="10"/>
      <c r="D4" s="11"/>
    </row>
    <row r="5" spans="1:4" ht="15">
      <c r="A5" s="35"/>
      <c r="B5" s="10"/>
      <c r="C5" s="10"/>
      <c r="D5" s="36"/>
    </row>
    <row r="6" spans="1:7" ht="46.5" customHeight="1" thickBot="1">
      <c r="A6" s="92" t="s">
        <v>164</v>
      </c>
      <c r="B6" s="38"/>
      <c r="C6" s="38" t="s">
        <v>154</v>
      </c>
      <c r="D6" s="38" t="s">
        <v>139</v>
      </c>
      <c r="E6" s="38" t="s">
        <v>137</v>
      </c>
      <c r="F6" s="93" t="s">
        <v>138</v>
      </c>
      <c r="G6" s="94"/>
    </row>
    <row r="7" spans="1:7" ht="15" customHeight="1">
      <c r="A7" s="39"/>
      <c r="B7" s="19"/>
      <c r="C7" s="19"/>
      <c r="D7" s="95"/>
      <c r="E7" s="19"/>
      <c r="F7" s="19"/>
      <c r="G7" s="94"/>
    </row>
    <row r="8" spans="1:7" ht="15" customHeight="1">
      <c r="A8" s="59" t="s">
        <v>249</v>
      </c>
      <c r="B8" s="60" t="s">
        <v>395</v>
      </c>
      <c r="C8" s="66">
        <v>75000</v>
      </c>
      <c r="D8" s="66">
        <v>22500</v>
      </c>
      <c r="E8" s="66">
        <v>11000</v>
      </c>
      <c r="F8" s="65">
        <v>108500</v>
      </c>
      <c r="G8" s="94"/>
    </row>
    <row r="9" spans="1:7" ht="15" customHeight="1">
      <c r="A9" s="46"/>
      <c r="B9" s="61" t="s">
        <v>394</v>
      </c>
      <c r="C9" s="68">
        <v>162945</v>
      </c>
      <c r="D9" s="69">
        <v>44489</v>
      </c>
      <c r="E9" s="69">
        <v>17000</v>
      </c>
      <c r="F9" s="70">
        <v>224434</v>
      </c>
      <c r="G9" s="94"/>
    </row>
    <row r="10" spans="1:7" ht="15" customHeight="1">
      <c r="A10" s="50" t="s">
        <v>168</v>
      </c>
      <c r="B10" s="24" t="s">
        <v>395</v>
      </c>
      <c r="C10" s="72">
        <v>150000</v>
      </c>
      <c r="D10" s="73">
        <v>25000</v>
      </c>
      <c r="E10" s="73">
        <v>14000</v>
      </c>
      <c r="F10" s="72">
        <v>189000</v>
      </c>
      <c r="G10" s="94"/>
    </row>
    <row r="11" spans="1:7" ht="15" customHeight="1">
      <c r="A11" s="46"/>
      <c r="B11" s="61" t="s">
        <v>394</v>
      </c>
      <c r="C11" s="68">
        <v>150000</v>
      </c>
      <c r="D11" s="69">
        <v>25000</v>
      </c>
      <c r="E11" s="69">
        <v>18000</v>
      </c>
      <c r="F11" s="70">
        <v>193000</v>
      </c>
      <c r="G11" s="94"/>
    </row>
    <row r="12" spans="1:7" ht="15" customHeight="1">
      <c r="A12" s="50" t="s">
        <v>523</v>
      </c>
      <c r="B12" s="24" t="s">
        <v>395</v>
      </c>
      <c r="C12" s="24"/>
      <c r="D12" s="24"/>
      <c r="E12" s="24"/>
      <c r="F12" s="24"/>
      <c r="G12" s="94"/>
    </row>
    <row r="13" spans="1:7" ht="15" customHeight="1">
      <c r="A13" s="46"/>
      <c r="B13" s="61" t="s">
        <v>394</v>
      </c>
      <c r="C13" s="69">
        <v>20753</v>
      </c>
      <c r="D13" s="98">
        <v>1706</v>
      </c>
      <c r="E13" s="98">
        <v>2000</v>
      </c>
      <c r="F13" s="99">
        <v>24459</v>
      </c>
      <c r="G13" s="94"/>
    </row>
    <row r="14" spans="1:7" ht="15" customHeight="1">
      <c r="A14" s="50" t="s">
        <v>151</v>
      </c>
      <c r="B14" s="24" t="s">
        <v>395</v>
      </c>
      <c r="C14" s="73">
        <v>75000</v>
      </c>
      <c r="D14" s="73">
        <v>22500</v>
      </c>
      <c r="E14" s="73">
        <v>11000</v>
      </c>
      <c r="F14" s="72">
        <v>108500</v>
      </c>
      <c r="G14" s="94"/>
    </row>
    <row r="15" spans="1:7" ht="15" customHeight="1">
      <c r="A15" s="46"/>
      <c r="B15" s="61" t="s">
        <v>394</v>
      </c>
      <c r="C15" s="69">
        <v>31233</v>
      </c>
      <c r="D15" s="98">
        <v>9370</v>
      </c>
      <c r="E15" s="69">
        <v>10000</v>
      </c>
      <c r="F15" s="99">
        <v>50603</v>
      </c>
      <c r="G15" s="94"/>
    </row>
    <row r="16" spans="1:7" ht="15" customHeight="1">
      <c r="A16" s="50" t="s">
        <v>132</v>
      </c>
      <c r="B16" s="24" t="s">
        <v>395</v>
      </c>
      <c r="C16" s="73">
        <v>75000</v>
      </c>
      <c r="D16" s="73">
        <v>30000</v>
      </c>
      <c r="E16" s="73">
        <v>11000</v>
      </c>
      <c r="F16" s="72">
        <v>116000</v>
      </c>
      <c r="G16" s="94"/>
    </row>
    <row r="17" spans="1:7" ht="15" customHeight="1">
      <c r="A17" s="46"/>
      <c r="B17" s="61" t="s">
        <v>394</v>
      </c>
      <c r="C17" s="69">
        <v>31233</v>
      </c>
      <c r="D17" s="69">
        <v>12494</v>
      </c>
      <c r="E17" s="98">
        <v>6000</v>
      </c>
      <c r="F17" s="99">
        <v>49727</v>
      </c>
      <c r="G17" s="94"/>
    </row>
    <row r="18" spans="1:7" ht="15" customHeight="1">
      <c r="A18" s="50" t="s">
        <v>251</v>
      </c>
      <c r="B18" s="24" t="s">
        <v>395</v>
      </c>
      <c r="C18" s="73">
        <v>75000</v>
      </c>
      <c r="D18" s="74">
        <v>0</v>
      </c>
      <c r="E18" s="100">
        <v>5000</v>
      </c>
      <c r="F18" s="73">
        <v>80000</v>
      </c>
      <c r="G18" s="94"/>
    </row>
    <row r="19" spans="1:7" ht="15" customHeight="1">
      <c r="A19" s="46"/>
      <c r="B19" s="61" t="s">
        <v>394</v>
      </c>
      <c r="C19" s="69">
        <v>31233</v>
      </c>
      <c r="D19" s="87">
        <v>0</v>
      </c>
      <c r="E19" s="98">
        <v>6000</v>
      </c>
      <c r="F19" s="99">
        <v>37233</v>
      </c>
      <c r="G19" s="94"/>
    </row>
    <row r="20" spans="1:7" ht="15" customHeight="1">
      <c r="A20" s="50" t="s">
        <v>491</v>
      </c>
      <c r="B20" s="24" t="s">
        <v>395</v>
      </c>
      <c r="C20" s="72">
        <v>225000</v>
      </c>
      <c r="D20" s="73">
        <v>50000</v>
      </c>
      <c r="E20" s="73">
        <v>12000</v>
      </c>
      <c r="F20" s="72">
        <v>287000</v>
      </c>
      <c r="G20" s="94"/>
    </row>
    <row r="21" spans="1:7" ht="15" customHeight="1">
      <c r="A21" s="46"/>
      <c r="B21" s="61" t="s">
        <v>394</v>
      </c>
      <c r="C21" s="68">
        <v>137466</v>
      </c>
      <c r="D21" s="69">
        <v>46911</v>
      </c>
      <c r="E21" s="69">
        <v>19000</v>
      </c>
      <c r="F21" s="70">
        <v>203377</v>
      </c>
      <c r="G21" s="94"/>
    </row>
    <row r="22" spans="1:7" ht="15" customHeight="1">
      <c r="A22" s="50" t="s">
        <v>524</v>
      </c>
      <c r="B22" s="24" t="s">
        <v>395</v>
      </c>
      <c r="C22" s="24"/>
      <c r="D22" s="24"/>
      <c r="E22" s="24"/>
      <c r="F22" s="24"/>
      <c r="G22" s="94"/>
    </row>
    <row r="23" spans="1:7" ht="15" customHeight="1">
      <c r="A23" s="46"/>
      <c r="B23" s="61" t="s">
        <v>394</v>
      </c>
      <c r="C23" s="69">
        <v>43973</v>
      </c>
      <c r="D23" s="98">
        <v>8795</v>
      </c>
      <c r="E23" s="98">
        <v>5000</v>
      </c>
      <c r="F23" s="99">
        <v>57768</v>
      </c>
      <c r="G23" s="94"/>
    </row>
    <row r="24" spans="1:7" ht="15" customHeight="1">
      <c r="A24" s="50" t="s">
        <v>525</v>
      </c>
      <c r="B24" s="24" t="s">
        <v>395</v>
      </c>
      <c r="C24" s="24"/>
      <c r="D24" s="24"/>
      <c r="E24" s="24"/>
      <c r="F24" s="24"/>
      <c r="G24" s="94"/>
    </row>
    <row r="25" spans="1:7" ht="15" customHeight="1">
      <c r="A25" s="46"/>
      <c r="B25" s="61" t="s">
        <v>394</v>
      </c>
      <c r="C25" s="69">
        <v>43973</v>
      </c>
      <c r="D25" s="69">
        <v>13192</v>
      </c>
      <c r="E25" s="98">
        <v>9000</v>
      </c>
      <c r="F25" s="99">
        <v>66165</v>
      </c>
      <c r="G25" s="94"/>
    </row>
    <row r="26" spans="1:7" ht="15" customHeight="1">
      <c r="A26" s="50" t="s">
        <v>169</v>
      </c>
      <c r="B26" s="24" t="s">
        <v>395</v>
      </c>
      <c r="C26" s="73">
        <v>75000</v>
      </c>
      <c r="D26" s="73">
        <v>15000</v>
      </c>
      <c r="E26" s="100">
        <v>9000</v>
      </c>
      <c r="F26" s="73">
        <v>99000</v>
      </c>
      <c r="G26" s="94"/>
    </row>
    <row r="27" spans="1:7" ht="15" customHeight="1">
      <c r="A27" s="46"/>
      <c r="B27" s="61" t="s">
        <v>394</v>
      </c>
      <c r="C27" s="69">
        <v>75000</v>
      </c>
      <c r="D27" s="69">
        <v>15000</v>
      </c>
      <c r="E27" s="69">
        <v>14000</v>
      </c>
      <c r="F27" s="70">
        <v>104000</v>
      </c>
      <c r="G27" s="94"/>
    </row>
    <row r="28" spans="1:7" ht="15" customHeight="1">
      <c r="A28" s="50" t="s">
        <v>495</v>
      </c>
      <c r="B28" s="24" t="s">
        <v>395</v>
      </c>
      <c r="C28" s="24"/>
      <c r="D28" s="24"/>
      <c r="E28" s="24"/>
      <c r="F28" s="24"/>
      <c r="G28" s="94"/>
    </row>
    <row r="29" spans="1:7" ht="15" customHeight="1">
      <c r="A29" s="46"/>
      <c r="B29" s="61" t="s">
        <v>394</v>
      </c>
      <c r="C29" s="69">
        <v>43973</v>
      </c>
      <c r="D29" s="69">
        <v>21986</v>
      </c>
      <c r="E29" s="98">
        <v>8000</v>
      </c>
      <c r="F29" s="99">
        <v>73959</v>
      </c>
      <c r="G29" s="94"/>
    </row>
    <row r="30" spans="1:7" ht="15" customHeight="1">
      <c r="A30" s="50" t="s">
        <v>496</v>
      </c>
      <c r="B30" s="24" t="s">
        <v>395</v>
      </c>
      <c r="C30" s="24"/>
      <c r="D30" s="24"/>
      <c r="E30" s="24"/>
      <c r="F30" s="24"/>
      <c r="G30" s="94"/>
    </row>
    <row r="31" spans="1:7" ht="15" customHeight="1">
      <c r="A31" s="46"/>
      <c r="B31" s="61" t="s">
        <v>394</v>
      </c>
      <c r="C31" s="69">
        <v>43973</v>
      </c>
      <c r="D31" s="98">
        <v>8795</v>
      </c>
      <c r="E31" s="98">
        <v>7000</v>
      </c>
      <c r="F31" s="99">
        <v>59768</v>
      </c>
      <c r="G31" s="94"/>
    </row>
    <row r="32" spans="1:7" ht="15" customHeight="1">
      <c r="A32" s="50" t="s">
        <v>170</v>
      </c>
      <c r="B32" s="24" t="s">
        <v>395</v>
      </c>
      <c r="C32" s="73">
        <v>75000</v>
      </c>
      <c r="D32" s="100">
        <v>7500</v>
      </c>
      <c r="E32" s="100">
        <v>5000</v>
      </c>
      <c r="F32" s="73">
        <v>87500</v>
      </c>
      <c r="G32" s="94"/>
    </row>
    <row r="33" spans="1:7" ht="15" customHeight="1">
      <c r="A33" s="46"/>
      <c r="B33" s="61" t="s">
        <v>394</v>
      </c>
      <c r="C33" s="69">
        <v>75000</v>
      </c>
      <c r="D33" s="69">
        <v>11898</v>
      </c>
      <c r="E33" s="69">
        <v>13000</v>
      </c>
      <c r="F33" s="99">
        <v>99898</v>
      </c>
      <c r="G33" s="94"/>
    </row>
    <row r="34" spans="1:7" ht="15" customHeight="1">
      <c r="A34" s="50" t="s">
        <v>497</v>
      </c>
      <c r="B34" s="24" t="s">
        <v>395</v>
      </c>
      <c r="C34" s="24"/>
      <c r="D34" s="24"/>
      <c r="E34" s="24"/>
      <c r="F34" s="24"/>
      <c r="G34" s="94"/>
    </row>
    <row r="35" spans="1:7" ht="15" customHeight="1">
      <c r="A35" s="46"/>
      <c r="B35" s="61" t="s">
        <v>394</v>
      </c>
      <c r="C35" s="69">
        <v>43973</v>
      </c>
      <c r="D35" s="98">
        <v>8795</v>
      </c>
      <c r="E35" s="98">
        <v>8000</v>
      </c>
      <c r="F35" s="99">
        <v>60768</v>
      </c>
      <c r="G35" s="94"/>
    </row>
    <row r="36" spans="1:7" ht="15" customHeight="1">
      <c r="A36" s="50" t="s">
        <v>526</v>
      </c>
      <c r="B36" s="24" t="s">
        <v>395</v>
      </c>
      <c r="C36" s="24"/>
      <c r="D36" s="24"/>
      <c r="E36" s="24"/>
      <c r="F36" s="24"/>
      <c r="G36" s="94"/>
    </row>
    <row r="37" spans="1:7" ht="15" customHeight="1">
      <c r="A37" s="46"/>
      <c r="B37" s="61" t="s">
        <v>394</v>
      </c>
      <c r="C37" s="69">
        <v>21986</v>
      </c>
      <c r="D37" s="98">
        <v>2199</v>
      </c>
      <c r="E37" s="98">
        <v>1000</v>
      </c>
      <c r="F37" s="99">
        <v>25185</v>
      </c>
      <c r="G37" s="94"/>
    </row>
    <row r="38" spans="1:7" ht="15" customHeight="1">
      <c r="A38" s="50" t="s">
        <v>252</v>
      </c>
      <c r="B38" s="24" t="s">
        <v>395</v>
      </c>
      <c r="C38" s="73">
        <v>75000</v>
      </c>
      <c r="D38" s="73">
        <v>22500</v>
      </c>
      <c r="E38" s="73">
        <v>11000</v>
      </c>
      <c r="F38" s="72">
        <v>108500</v>
      </c>
      <c r="G38" s="94"/>
    </row>
    <row r="39" spans="1:7" ht="15" customHeight="1">
      <c r="A39" s="46"/>
      <c r="B39" s="61" t="s">
        <v>394</v>
      </c>
      <c r="C39" s="69">
        <v>31233</v>
      </c>
      <c r="D39" s="98">
        <v>9370</v>
      </c>
      <c r="E39" s="98">
        <v>6000</v>
      </c>
      <c r="F39" s="99">
        <v>46603</v>
      </c>
      <c r="G39" s="94"/>
    </row>
    <row r="40" spans="1:7" ht="15" customHeight="1">
      <c r="A40" s="50" t="s">
        <v>152</v>
      </c>
      <c r="B40" s="24" t="s">
        <v>395</v>
      </c>
      <c r="C40" s="73">
        <v>75000</v>
      </c>
      <c r="D40" s="74">
        <v>0</v>
      </c>
      <c r="E40" s="100">
        <v>5000</v>
      </c>
      <c r="F40" s="73">
        <v>80000</v>
      </c>
      <c r="G40" s="94"/>
    </row>
    <row r="41" spans="1:7" ht="15" customHeight="1">
      <c r="A41" s="46"/>
      <c r="B41" s="61" t="s">
        <v>394</v>
      </c>
      <c r="C41" s="69">
        <v>31233</v>
      </c>
      <c r="D41" s="87">
        <v>0</v>
      </c>
      <c r="E41" s="98">
        <v>6000</v>
      </c>
      <c r="F41" s="99">
        <v>37233</v>
      </c>
      <c r="G41" s="94"/>
    </row>
    <row r="42" spans="1:7" ht="15" customHeight="1">
      <c r="A42" s="50" t="s">
        <v>500</v>
      </c>
      <c r="B42" s="24" t="s">
        <v>395</v>
      </c>
      <c r="C42" s="24"/>
      <c r="D42" s="24"/>
      <c r="E42" s="24"/>
      <c r="F42" s="24"/>
      <c r="G42" s="94"/>
    </row>
    <row r="43" spans="1:7" ht="15" customHeight="1">
      <c r="A43" s="46"/>
      <c r="B43" s="61" t="s">
        <v>394</v>
      </c>
      <c r="C43" s="69">
        <v>43973</v>
      </c>
      <c r="D43" s="98">
        <v>4397</v>
      </c>
      <c r="E43" s="98">
        <v>5000</v>
      </c>
      <c r="F43" s="99">
        <v>53370</v>
      </c>
      <c r="G43" s="94"/>
    </row>
    <row r="44" spans="1:7" ht="15" customHeight="1">
      <c r="A44" s="50" t="s">
        <v>171</v>
      </c>
      <c r="B44" s="24" t="s">
        <v>395</v>
      </c>
      <c r="C44" s="73">
        <v>75000</v>
      </c>
      <c r="D44" s="73">
        <v>22500</v>
      </c>
      <c r="E44" s="100">
        <v>8000</v>
      </c>
      <c r="F44" s="72">
        <v>105500</v>
      </c>
      <c r="G44" s="94"/>
    </row>
    <row r="45" spans="1:7" ht="15" customHeight="1">
      <c r="A45" s="46"/>
      <c r="B45" s="61" t="s">
        <v>394</v>
      </c>
      <c r="C45" s="69">
        <v>31233</v>
      </c>
      <c r="D45" s="98">
        <v>9370</v>
      </c>
      <c r="E45" s="98">
        <v>6000</v>
      </c>
      <c r="F45" s="99">
        <v>46603</v>
      </c>
      <c r="G45" s="94"/>
    </row>
    <row r="46" spans="1:7" ht="15" customHeight="1">
      <c r="A46" s="50" t="s">
        <v>153</v>
      </c>
      <c r="B46" s="24" t="s">
        <v>395</v>
      </c>
      <c r="C46" s="73">
        <v>75000</v>
      </c>
      <c r="D46" s="73">
        <v>37500</v>
      </c>
      <c r="E46" s="73">
        <v>11000</v>
      </c>
      <c r="F46" s="72">
        <v>123500</v>
      </c>
      <c r="G46" s="94"/>
    </row>
    <row r="47" spans="1:7" ht="15" customHeight="1">
      <c r="A47" s="46"/>
      <c r="B47" s="61" t="s">
        <v>394</v>
      </c>
      <c r="C47" s="69">
        <v>31233</v>
      </c>
      <c r="D47" s="69">
        <v>15616</v>
      </c>
      <c r="E47" s="69">
        <v>10000</v>
      </c>
      <c r="F47" s="99">
        <v>56849</v>
      </c>
      <c r="G47" s="94"/>
    </row>
    <row r="48" spans="1:7" ht="15" customHeight="1">
      <c r="A48" s="48" t="s">
        <v>138</v>
      </c>
      <c r="B48" s="63" t="s">
        <v>395</v>
      </c>
      <c r="C48" s="78">
        <v>1125000</v>
      </c>
      <c r="D48" s="76">
        <v>255000</v>
      </c>
      <c r="E48" s="76">
        <v>113000</v>
      </c>
      <c r="F48" s="78">
        <v>1493000</v>
      </c>
      <c r="G48" s="94"/>
    </row>
    <row r="49" spans="1:7" ht="15" customHeight="1" thickBot="1">
      <c r="A49" s="96"/>
      <c r="B49" s="97" t="s">
        <v>394</v>
      </c>
      <c r="C49" s="101">
        <v>1125619</v>
      </c>
      <c r="D49" s="102">
        <v>269383</v>
      </c>
      <c r="E49" s="102">
        <v>176000</v>
      </c>
      <c r="F49" s="101">
        <v>1571002</v>
      </c>
      <c r="G49" s="94"/>
    </row>
    <row r="50" spans="1:7" ht="15" customHeight="1">
      <c r="A50" s="381"/>
      <c r="B50" s="381"/>
      <c r="C50" s="381"/>
      <c r="D50" s="381"/>
      <c r="E50" s="381"/>
      <c r="F50" s="381"/>
      <c r="G50" s="94"/>
    </row>
    <row r="51" spans="6:7" ht="15" customHeight="1">
      <c r="F51" s="94"/>
      <c r="G51" s="94"/>
    </row>
  </sheetData>
  <sheetProtection/>
  <mergeCells count="1">
    <mergeCell ref="A50:F50"/>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tabColor rgb="FFCCFFCC"/>
  </sheetPr>
  <dimension ref="A1:G18"/>
  <sheetViews>
    <sheetView showGridLines="0" workbookViewId="0" topLeftCell="A1">
      <selection activeCell="A1" sqref="A1"/>
    </sheetView>
  </sheetViews>
  <sheetFormatPr defaultColWidth="11.00390625" defaultRowHeight="15" customHeight="1"/>
  <cols>
    <col min="1" max="1" width="45.375" style="7" customWidth="1"/>
    <col min="2" max="5" width="14.00390625" style="6" customWidth="1"/>
    <col min="6" max="206" width="14.00390625" style="7" customWidth="1"/>
    <col min="207" max="16384" width="10.75390625" style="7" customWidth="1"/>
  </cols>
  <sheetData>
    <row r="1" ht="15" customHeight="1">
      <c r="A1" s="1" t="str">
        <f>HYPERLINK("#'Index'!A1","Back to index")</f>
        <v>Back to index</v>
      </c>
    </row>
    <row r="2" ht="15" customHeight="1">
      <c r="A2" s="2"/>
    </row>
    <row r="3" ht="45" customHeight="1">
      <c r="A3" s="8" t="s">
        <v>263</v>
      </c>
    </row>
    <row r="4" spans="1:5" ht="21" customHeight="1">
      <c r="A4" s="9" t="s">
        <v>25</v>
      </c>
      <c r="B4" s="10"/>
      <c r="C4" s="10"/>
      <c r="D4" s="10"/>
      <c r="E4" s="11"/>
    </row>
    <row r="5" spans="1:7" ht="15">
      <c r="A5" s="35"/>
      <c r="B5" s="11"/>
      <c r="C5" s="13"/>
      <c r="D5" s="13"/>
      <c r="E5" s="14"/>
      <c r="F5" s="94"/>
      <c r="G5" s="94"/>
    </row>
    <row r="6" spans="1:7" ht="18.75" customHeight="1" thickBot="1">
      <c r="A6" s="57"/>
      <c r="B6" s="16"/>
      <c r="C6" s="103" t="s">
        <v>280</v>
      </c>
      <c r="D6" s="16" t="s">
        <v>281</v>
      </c>
      <c r="E6" s="16" t="s">
        <v>282</v>
      </c>
      <c r="F6" s="16" t="s">
        <v>283</v>
      </c>
      <c r="G6" s="16" t="s">
        <v>284</v>
      </c>
    </row>
    <row r="7" spans="1:7" ht="18.75" customHeight="1">
      <c r="A7" s="44"/>
      <c r="B7" s="45"/>
      <c r="C7" s="104"/>
      <c r="D7" s="45"/>
      <c r="E7" s="45"/>
      <c r="F7" s="45"/>
      <c r="G7" s="45"/>
    </row>
    <row r="8" spans="1:7" s="32" customFormat="1" ht="15" customHeight="1">
      <c r="A8" s="46" t="s">
        <v>275</v>
      </c>
      <c r="B8" s="47" t="s">
        <v>130</v>
      </c>
      <c r="C8" s="107">
        <v>60.24</v>
      </c>
      <c r="D8" s="108">
        <v>68.54</v>
      </c>
      <c r="E8" s="108">
        <v>49.88</v>
      </c>
      <c r="F8" s="108">
        <v>56.9</v>
      </c>
      <c r="G8" s="108">
        <v>39.16</v>
      </c>
    </row>
    <row r="9" spans="1:7" s="31" customFormat="1" ht="15" customHeight="1">
      <c r="A9" s="41" t="s">
        <v>276</v>
      </c>
      <c r="B9" s="24" t="s">
        <v>140</v>
      </c>
      <c r="C9" s="109">
        <v>86.12</v>
      </c>
      <c r="D9" s="110">
        <v>78.47</v>
      </c>
      <c r="E9" s="110">
        <v>61.68</v>
      </c>
      <c r="F9" s="110">
        <v>59.68</v>
      </c>
      <c r="G9" s="110">
        <v>49.49</v>
      </c>
    </row>
    <row r="10" spans="1:7" ht="15" customHeight="1">
      <c r="A10" s="41" t="s">
        <v>277</v>
      </c>
      <c r="B10" s="24" t="s">
        <v>140</v>
      </c>
      <c r="C10" s="109">
        <v>55.44</v>
      </c>
      <c r="D10" s="110">
        <v>46.79</v>
      </c>
      <c r="E10" s="110">
        <v>37.54</v>
      </c>
      <c r="F10" s="110">
        <v>36.43</v>
      </c>
      <c r="G10" s="110">
        <v>36.19</v>
      </c>
    </row>
    <row r="11" spans="1:7" ht="15" customHeight="1">
      <c r="A11" s="41" t="s">
        <v>278</v>
      </c>
      <c r="B11" s="24" t="s">
        <v>141</v>
      </c>
      <c r="C11" s="98">
        <v>2708</v>
      </c>
      <c r="D11" s="100">
        <v>3081</v>
      </c>
      <c r="E11" s="100">
        <v>2242</v>
      </c>
      <c r="F11" s="100">
        <v>2558</v>
      </c>
      <c r="G11" s="100">
        <v>1761</v>
      </c>
    </row>
    <row r="12" spans="1:7" ht="15" customHeight="1">
      <c r="A12" s="41" t="s">
        <v>270</v>
      </c>
      <c r="B12" s="24" t="s">
        <v>142</v>
      </c>
      <c r="C12" s="111">
        <v>44956.7</v>
      </c>
      <c r="D12" s="112">
        <v>44956.7</v>
      </c>
      <c r="E12" s="112">
        <v>44956.7</v>
      </c>
      <c r="F12" s="112">
        <v>44956.7</v>
      </c>
      <c r="G12" s="112">
        <v>44956.7</v>
      </c>
    </row>
    <row r="13" spans="1:7" ht="15" customHeight="1">
      <c r="A13" s="41" t="s">
        <v>271</v>
      </c>
      <c r="B13" s="24" t="s">
        <v>140</v>
      </c>
      <c r="C13" s="113">
        <v>1.55</v>
      </c>
      <c r="D13" s="114">
        <v>1.45</v>
      </c>
      <c r="E13" s="114">
        <v>1.25</v>
      </c>
      <c r="F13" s="114">
        <v>1.35</v>
      </c>
      <c r="G13" s="114">
        <v>1</v>
      </c>
    </row>
    <row r="14" spans="1:7" ht="15" customHeight="1">
      <c r="A14" s="41" t="s">
        <v>279</v>
      </c>
      <c r="B14" s="24" t="s">
        <v>143</v>
      </c>
      <c r="C14" s="115">
        <v>26</v>
      </c>
      <c r="D14" s="116">
        <v>28</v>
      </c>
      <c r="E14" s="116">
        <v>34</v>
      </c>
      <c r="F14" s="116">
        <v>24</v>
      </c>
      <c r="G14" s="116">
        <v>45</v>
      </c>
    </row>
    <row r="15" spans="1:7" ht="15" customHeight="1">
      <c r="A15" s="41" t="s">
        <v>272</v>
      </c>
      <c r="B15" s="24" t="s">
        <v>43</v>
      </c>
      <c r="C15" s="117">
        <v>2.6</v>
      </c>
      <c r="D15" s="118">
        <v>2.1</v>
      </c>
      <c r="E15" s="118">
        <v>2.5</v>
      </c>
      <c r="F15" s="118">
        <v>2.4</v>
      </c>
      <c r="G15" s="118">
        <v>2.6</v>
      </c>
    </row>
    <row r="16" spans="1:7" ht="15" customHeight="1">
      <c r="A16" s="41" t="s">
        <v>273</v>
      </c>
      <c r="B16" s="24" t="s">
        <v>140</v>
      </c>
      <c r="C16" s="113">
        <v>5.87</v>
      </c>
      <c r="D16" s="114">
        <v>5.21</v>
      </c>
      <c r="E16" s="114">
        <v>3.64</v>
      </c>
      <c r="F16" s="114">
        <v>5.68</v>
      </c>
      <c r="G16" s="114">
        <v>2.17</v>
      </c>
    </row>
    <row r="17" spans="1:7" ht="15" customHeight="1" thickBot="1">
      <c r="A17" s="42" t="s">
        <v>144</v>
      </c>
      <c r="B17" s="106"/>
      <c r="C17" s="119">
        <v>10.26</v>
      </c>
      <c r="D17" s="120">
        <v>13.16</v>
      </c>
      <c r="E17" s="120">
        <v>13.7</v>
      </c>
      <c r="F17" s="120">
        <v>10.02</v>
      </c>
      <c r="G17" s="120">
        <v>18.05</v>
      </c>
    </row>
    <row r="18" spans="1:7" ht="72.75" customHeight="1">
      <c r="A18" s="387" t="s">
        <v>274</v>
      </c>
      <c r="B18" s="387"/>
      <c r="C18" s="387"/>
      <c r="D18" s="387"/>
      <c r="E18" s="387"/>
      <c r="F18" s="387"/>
      <c r="G18" s="387"/>
    </row>
  </sheetData>
  <sheetProtection/>
  <mergeCells count="1">
    <mergeCell ref="A18:G18"/>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tabColor rgb="FFCCFFCC"/>
  </sheetPr>
  <dimension ref="A1:C19"/>
  <sheetViews>
    <sheetView showGridLines="0" workbookViewId="0" topLeftCell="A1">
      <selection activeCell="A1" sqref="A1"/>
    </sheetView>
  </sheetViews>
  <sheetFormatPr defaultColWidth="11.00390625" defaultRowHeight="15" customHeight="1"/>
  <cols>
    <col min="1" max="1" width="30.875" style="7" customWidth="1"/>
    <col min="2" max="2" width="42.375" style="6" customWidth="1"/>
    <col min="3" max="204" width="14.00390625" style="7" customWidth="1"/>
    <col min="205" max="16384" width="10.75390625" style="7" customWidth="1"/>
  </cols>
  <sheetData>
    <row r="1" ht="15" customHeight="1">
      <c r="A1" s="1" t="str">
        <f>HYPERLINK("#'Index'!A1","Back to index")</f>
        <v>Back to index</v>
      </c>
    </row>
    <row r="2" ht="15" customHeight="1">
      <c r="A2" s="2"/>
    </row>
    <row r="3" ht="45" customHeight="1">
      <c r="A3" s="8" t="s">
        <v>263</v>
      </c>
    </row>
    <row r="4" spans="1:3" ht="21" customHeight="1">
      <c r="A4" s="121" t="s">
        <v>26</v>
      </c>
      <c r="B4" s="13"/>
      <c r="C4" s="94"/>
    </row>
    <row r="5" spans="1:3" ht="15.75" thickBot="1">
      <c r="A5" s="390"/>
      <c r="B5" s="390"/>
      <c r="C5" s="94"/>
    </row>
    <row r="6" spans="1:2" s="29" customFormat="1" ht="15">
      <c r="A6" s="388"/>
      <c r="B6" s="389"/>
    </row>
    <row r="7" spans="1:2" s="22" customFormat="1" ht="15">
      <c r="A7" s="122" t="s">
        <v>285</v>
      </c>
      <c r="B7" s="125">
        <v>676650</v>
      </c>
    </row>
    <row r="8" spans="1:3" s="17" customFormat="1" ht="30">
      <c r="A8" s="23" t="s">
        <v>204</v>
      </c>
      <c r="B8" s="41" t="s">
        <v>145</v>
      </c>
      <c r="C8" s="29"/>
    </row>
    <row r="9" spans="1:3" s="17" customFormat="1" ht="15">
      <c r="A9" s="23" t="s">
        <v>205</v>
      </c>
      <c r="B9" s="41" t="s">
        <v>146</v>
      </c>
      <c r="C9" s="29"/>
    </row>
    <row r="10" spans="1:3" s="17" customFormat="1" ht="45">
      <c r="A10" s="123" t="s">
        <v>206</v>
      </c>
      <c r="B10" s="41" t="s">
        <v>556</v>
      </c>
      <c r="C10" s="29"/>
    </row>
    <row r="11" spans="1:3" s="17" customFormat="1" ht="15">
      <c r="A11" s="23" t="s">
        <v>207</v>
      </c>
      <c r="B11" s="41" t="s">
        <v>147</v>
      </c>
      <c r="C11" s="29"/>
    </row>
    <row r="12" spans="1:3" s="17" customFormat="1" ht="15">
      <c r="A12" s="23" t="s">
        <v>208</v>
      </c>
      <c r="B12" s="126">
        <v>12.78</v>
      </c>
      <c r="C12" s="29"/>
    </row>
    <row r="13" spans="1:3" s="17" customFormat="1" ht="15">
      <c r="A13" s="23" t="s">
        <v>209</v>
      </c>
      <c r="B13" s="41" t="s">
        <v>286</v>
      </c>
      <c r="C13" s="29"/>
    </row>
    <row r="14" spans="1:3" s="17" customFormat="1" ht="15">
      <c r="A14" s="23" t="s">
        <v>210</v>
      </c>
      <c r="B14" s="41" t="s">
        <v>148</v>
      </c>
      <c r="C14" s="29"/>
    </row>
    <row r="15" spans="1:3" s="17" customFormat="1" ht="15">
      <c r="A15" s="23" t="s">
        <v>211</v>
      </c>
      <c r="B15" s="41" t="s">
        <v>149</v>
      </c>
      <c r="C15" s="29"/>
    </row>
    <row r="16" spans="1:3" s="17" customFormat="1" ht="15.75" thickBot="1">
      <c r="A16" s="124" t="s">
        <v>212</v>
      </c>
      <c r="B16" s="124" t="s">
        <v>150</v>
      </c>
      <c r="C16" s="29"/>
    </row>
    <row r="17" spans="1:3" ht="15" customHeight="1">
      <c r="A17" s="381"/>
      <c r="B17" s="381"/>
      <c r="C17" s="94"/>
    </row>
    <row r="18" spans="1:3" ht="15" customHeight="1">
      <c r="A18" s="94"/>
      <c r="B18" s="13"/>
      <c r="C18" s="94"/>
    </row>
    <row r="19" spans="1:3" ht="15" customHeight="1">
      <c r="A19" s="94"/>
      <c r="B19" s="13"/>
      <c r="C19" s="94"/>
    </row>
  </sheetData>
  <sheetProtection/>
  <mergeCells count="3">
    <mergeCell ref="A6:B6"/>
    <mergeCell ref="A5:B5"/>
    <mergeCell ref="A17:B17"/>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tabColor rgb="FFCCFFCC"/>
  </sheetPr>
  <dimension ref="A1:C27"/>
  <sheetViews>
    <sheetView showGridLines="0" workbookViewId="0" topLeftCell="A1">
      <selection activeCell="A1" sqref="A1"/>
    </sheetView>
  </sheetViews>
  <sheetFormatPr defaultColWidth="11.00390625" defaultRowHeight="15" customHeight="1"/>
  <cols>
    <col min="1" max="1" width="30.875" style="7" customWidth="1"/>
    <col min="2" max="2" width="42.375" style="6" customWidth="1"/>
    <col min="3" max="204" width="14.00390625" style="7" customWidth="1"/>
    <col min="205" max="16384" width="10.75390625" style="7" customWidth="1"/>
  </cols>
  <sheetData>
    <row r="1" ht="15" customHeight="1">
      <c r="A1" s="1" t="str">
        <f>HYPERLINK("#'Index'!A1","Back to index")</f>
        <v>Back to index</v>
      </c>
    </row>
    <row r="2" ht="15" customHeight="1">
      <c r="A2" s="2"/>
    </row>
    <row r="3" ht="45" customHeight="1">
      <c r="A3" s="8" t="s">
        <v>263</v>
      </c>
    </row>
    <row r="4" spans="1:3" ht="21" customHeight="1">
      <c r="A4" s="121" t="s">
        <v>264</v>
      </c>
      <c r="B4" s="13"/>
      <c r="C4" s="94"/>
    </row>
    <row r="5" spans="1:3" ht="15.75" thickBot="1">
      <c r="A5" s="390"/>
      <c r="B5" s="390"/>
      <c r="C5" s="94"/>
    </row>
    <row r="6" spans="1:3" s="17" customFormat="1" ht="15">
      <c r="A6" s="388"/>
      <c r="B6" s="389"/>
      <c r="C6" s="29"/>
    </row>
    <row r="7" spans="1:2" s="22" customFormat="1" ht="15">
      <c r="A7" s="127" t="s">
        <v>287</v>
      </c>
      <c r="B7" s="46" t="s">
        <v>288</v>
      </c>
    </row>
    <row r="8" spans="1:3" s="17" customFormat="1" ht="15">
      <c r="A8" s="23" t="s">
        <v>289</v>
      </c>
      <c r="B8" s="41" t="s">
        <v>290</v>
      </c>
      <c r="C8" s="29"/>
    </row>
    <row r="9" spans="1:3" s="17" customFormat="1" ht="15">
      <c r="A9" s="23" t="s">
        <v>291</v>
      </c>
      <c r="B9" s="41" t="s">
        <v>292</v>
      </c>
      <c r="C9" s="29"/>
    </row>
    <row r="10" spans="1:3" s="17" customFormat="1" ht="15">
      <c r="A10" s="23" t="s">
        <v>319</v>
      </c>
      <c r="B10" s="41"/>
      <c r="C10" s="29"/>
    </row>
    <row r="11" spans="1:3" s="17" customFormat="1" ht="15">
      <c r="A11" s="23" t="s">
        <v>293</v>
      </c>
      <c r="B11" s="41" t="s">
        <v>294</v>
      </c>
      <c r="C11" s="29"/>
    </row>
    <row r="12" spans="1:3" s="17" customFormat="1" ht="15">
      <c r="A12" s="23" t="s">
        <v>320</v>
      </c>
      <c r="B12" s="41"/>
      <c r="C12" s="29"/>
    </row>
    <row r="13" spans="1:3" s="17" customFormat="1" ht="15">
      <c r="A13" s="23" t="s">
        <v>321</v>
      </c>
      <c r="B13" s="41"/>
      <c r="C13" s="29"/>
    </row>
    <row r="14" spans="1:3" s="17" customFormat="1" ht="15">
      <c r="A14" s="23" t="s">
        <v>295</v>
      </c>
      <c r="B14" s="41" t="s">
        <v>296</v>
      </c>
      <c r="C14" s="29"/>
    </row>
    <row r="15" spans="1:3" s="17" customFormat="1" ht="15">
      <c r="A15" s="23" t="s">
        <v>297</v>
      </c>
      <c r="B15" s="41" t="s">
        <v>298</v>
      </c>
      <c r="C15" s="29"/>
    </row>
    <row r="16" spans="1:3" s="17" customFormat="1" ht="15">
      <c r="A16" s="23" t="s">
        <v>299</v>
      </c>
      <c r="B16" s="41" t="s">
        <v>300</v>
      </c>
      <c r="C16" s="29"/>
    </row>
    <row r="17" spans="1:3" s="17" customFormat="1" ht="15">
      <c r="A17" s="23" t="s">
        <v>301</v>
      </c>
      <c r="B17" s="41" t="s">
        <v>302</v>
      </c>
      <c r="C17" s="29"/>
    </row>
    <row r="18" spans="1:3" s="17" customFormat="1" ht="15">
      <c r="A18" s="23" t="s">
        <v>303</v>
      </c>
      <c r="B18" s="41" t="s">
        <v>304</v>
      </c>
      <c r="C18" s="29"/>
    </row>
    <row r="19" spans="1:3" ht="15" customHeight="1">
      <c r="A19" s="23" t="s">
        <v>305</v>
      </c>
      <c r="B19" s="41" t="s">
        <v>306</v>
      </c>
      <c r="C19" s="94"/>
    </row>
    <row r="20" spans="1:3" ht="15" customHeight="1">
      <c r="A20" s="23" t="s">
        <v>307</v>
      </c>
      <c r="B20" s="41" t="s">
        <v>308</v>
      </c>
      <c r="C20" s="94"/>
    </row>
    <row r="21" spans="1:3" ht="15" customHeight="1">
      <c r="A21" s="23" t="s">
        <v>309</v>
      </c>
      <c r="B21" s="41" t="s">
        <v>310</v>
      </c>
      <c r="C21" s="94"/>
    </row>
    <row r="22" spans="1:3" ht="15" customHeight="1">
      <c r="A22" s="23" t="s">
        <v>311</v>
      </c>
      <c r="B22" s="41" t="s">
        <v>312</v>
      </c>
      <c r="C22" s="94"/>
    </row>
    <row r="23" spans="1:3" ht="15" customHeight="1">
      <c r="A23" s="23" t="s">
        <v>313</v>
      </c>
      <c r="B23" s="41" t="s">
        <v>314</v>
      </c>
      <c r="C23" s="94"/>
    </row>
    <row r="24" spans="1:3" ht="15" customHeight="1">
      <c r="A24" s="23" t="s">
        <v>315</v>
      </c>
      <c r="B24" s="41" t="s">
        <v>316</v>
      </c>
      <c r="C24" s="94"/>
    </row>
    <row r="25" spans="1:3" ht="15" customHeight="1" thickBot="1">
      <c r="A25" s="124" t="s">
        <v>317</v>
      </c>
      <c r="B25" s="124" t="s">
        <v>318</v>
      </c>
      <c r="C25" s="94"/>
    </row>
    <row r="26" spans="1:3" ht="15" customHeight="1">
      <c r="A26" s="385" t="s">
        <v>322</v>
      </c>
      <c r="B26" s="385"/>
      <c r="C26" s="94"/>
    </row>
    <row r="27" spans="1:3" ht="15" customHeight="1">
      <c r="A27" s="94"/>
      <c r="B27" s="13"/>
      <c r="C27" s="94"/>
    </row>
  </sheetData>
  <sheetProtection/>
  <mergeCells count="3">
    <mergeCell ref="A26:B26"/>
    <mergeCell ref="A6:B6"/>
    <mergeCell ref="A5:B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Kirchhoff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Alwin</dc:creator>
  <cp:keywords/>
  <dc:description/>
  <cp:lastModifiedBy>Kai Ehlers</cp:lastModifiedBy>
  <dcterms:created xsi:type="dcterms:W3CDTF">2011-03-22T22:45:45Z</dcterms:created>
  <dcterms:modified xsi:type="dcterms:W3CDTF">2019-06-24T15:17:36Z</dcterms:modified>
  <cp:category/>
  <cp:version/>
  <cp:contentType/>
  <cp:contentStatus/>
</cp:coreProperties>
</file>